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activeTab="1"/>
  </bookViews>
  <sheets>
    <sheet name="Zal_1_WPF_wg_przeplywow" sheetId="1" r:id="rId1"/>
    <sheet name="Zał.2 Wykaz przedsięwzięć" sheetId="2" r:id="rId2"/>
  </sheets>
  <definedNames>
    <definedName name="_xlnm.Print_Area" localSheetId="0">Zal_1_WPF_wg_przeplywow!$C$7:$I$82</definedName>
    <definedName name="_xlnm.Print_Titles" localSheetId="0">Zal_1_WPF_wg_przeplywow!$A:$B,Zal_1_WPF_wg_przeplywow!$5:$6</definedName>
  </definedNames>
  <calcPr calcId="125725"/>
</workbook>
</file>

<file path=xl/calcChain.xml><?xml version="1.0" encoding="utf-8"?>
<calcChain xmlns="http://schemas.openxmlformats.org/spreadsheetml/2006/main">
  <c r="I79" i="1"/>
  <c r="H79"/>
  <c r="G79"/>
  <c r="F79"/>
  <c r="E79"/>
  <c r="D79"/>
  <c r="C79"/>
  <c r="I78"/>
  <c r="H78"/>
  <c r="G78"/>
  <c r="F78"/>
  <c r="E78"/>
  <c r="D78"/>
  <c r="C78"/>
  <c r="I77"/>
  <c r="H77"/>
  <c r="G77"/>
  <c r="F77"/>
  <c r="E77"/>
  <c r="D77"/>
  <c r="C77"/>
  <c r="I76"/>
  <c r="H76"/>
  <c r="G76"/>
  <c r="F76"/>
  <c r="E76"/>
  <c r="D76"/>
  <c r="C76"/>
  <c r="I75"/>
  <c r="H75"/>
  <c r="G75"/>
  <c r="F75"/>
  <c r="E75"/>
  <c r="D75"/>
  <c r="C75"/>
  <c r="I74"/>
  <c r="H74"/>
  <c r="G74"/>
  <c r="F74"/>
  <c r="E74"/>
  <c r="D74"/>
  <c r="C74"/>
  <c r="I73"/>
  <c r="H73"/>
  <c r="G73"/>
  <c r="F73"/>
  <c r="E73"/>
  <c r="D73"/>
  <c r="C73"/>
  <c r="I72"/>
  <c r="H72"/>
  <c r="G72"/>
  <c r="F72"/>
  <c r="E72"/>
  <c r="D72"/>
  <c r="C72"/>
  <c r="I69"/>
  <c r="H69"/>
  <c r="G69"/>
  <c r="F69"/>
  <c r="E69"/>
  <c r="D69"/>
  <c r="C69"/>
  <c r="I66"/>
  <c r="H66"/>
  <c r="G66"/>
  <c r="F66"/>
  <c r="E66"/>
  <c r="D66"/>
  <c r="C66"/>
  <c r="I65"/>
  <c r="H65"/>
  <c r="G65"/>
  <c r="F65"/>
  <c r="E65"/>
  <c r="D65"/>
  <c r="C65"/>
  <c r="I64"/>
  <c r="H64"/>
  <c r="G64"/>
  <c r="F64"/>
  <c r="E64"/>
  <c r="D64"/>
  <c r="C64"/>
  <c r="I63"/>
  <c r="H63"/>
  <c r="G63"/>
  <c r="F63"/>
  <c r="E63"/>
  <c r="D63"/>
  <c r="C63"/>
  <c r="I62"/>
  <c r="H62"/>
  <c r="G62"/>
  <c r="F62"/>
  <c r="E62"/>
  <c r="D62"/>
  <c r="C62"/>
  <c r="I61"/>
  <c r="H61"/>
  <c r="G61"/>
  <c r="F61"/>
  <c r="E61"/>
  <c r="D61"/>
  <c r="C61"/>
  <c r="I60"/>
  <c r="H60"/>
  <c r="G60"/>
  <c r="F60"/>
  <c r="E60"/>
  <c r="D60"/>
  <c r="C60"/>
  <c r="I59"/>
  <c r="H59"/>
  <c r="G59"/>
  <c r="F59"/>
  <c r="E59"/>
  <c r="D59"/>
  <c r="C59"/>
  <c r="I58"/>
  <c r="H58"/>
  <c r="G58"/>
  <c r="F58"/>
  <c r="E58"/>
  <c r="D58"/>
  <c r="C58"/>
  <c r="I57"/>
  <c r="H57"/>
  <c r="G57"/>
  <c r="F57"/>
  <c r="E57"/>
  <c r="D57"/>
  <c r="C57"/>
  <c r="I56"/>
  <c r="H56"/>
  <c r="G56"/>
  <c r="F56"/>
  <c r="E56"/>
  <c r="D56"/>
  <c r="C56"/>
  <c r="I55"/>
  <c r="H55"/>
  <c r="G55"/>
  <c r="F55"/>
  <c r="E55"/>
  <c r="D55"/>
  <c r="C55"/>
  <c r="I54"/>
  <c r="H54"/>
  <c r="G54"/>
  <c r="F54"/>
  <c r="E54"/>
  <c r="D54"/>
  <c r="C54"/>
  <c r="I52"/>
  <c r="H52"/>
  <c r="G52"/>
  <c r="F52"/>
  <c r="E52"/>
  <c r="D52"/>
  <c r="C52"/>
  <c r="I51"/>
  <c r="H51"/>
  <c r="G51"/>
  <c r="F51"/>
  <c r="E51"/>
  <c r="D51"/>
  <c r="C51"/>
  <c r="I50"/>
  <c r="H50"/>
  <c r="G50"/>
  <c r="F50"/>
  <c r="E50"/>
  <c r="D50"/>
  <c r="C50"/>
  <c r="I49"/>
  <c r="H49"/>
  <c r="G49"/>
  <c r="F49"/>
  <c r="E49"/>
  <c r="D49"/>
  <c r="C49"/>
  <c r="I48"/>
  <c r="H48"/>
  <c r="G48"/>
  <c r="F48"/>
  <c r="E48"/>
  <c r="D48"/>
  <c r="C48"/>
  <c r="I47"/>
  <c r="H47"/>
  <c r="G47"/>
  <c r="F47"/>
  <c r="E47"/>
  <c r="D47"/>
  <c r="C47"/>
  <c r="I46"/>
  <c r="H46"/>
  <c r="G46"/>
  <c r="F46"/>
  <c r="E46"/>
  <c r="D46"/>
  <c r="C46"/>
  <c r="I45"/>
  <c r="H45"/>
  <c r="G45"/>
  <c r="F45"/>
  <c r="E45"/>
  <c r="D45"/>
  <c r="C45"/>
  <c r="I44"/>
  <c r="H44"/>
  <c r="G44"/>
  <c r="F44"/>
  <c r="E44"/>
  <c r="D44"/>
  <c r="C44"/>
  <c r="I43"/>
  <c r="H43"/>
  <c r="G43"/>
  <c r="F43"/>
  <c r="E43"/>
  <c r="D43"/>
  <c r="C43"/>
  <c r="I42"/>
  <c r="H42"/>
  <c r="G42"/>
  <c r="F42"/>
  <c r="E42"/>
  <c r="D42"/>
  <c r="C42"/>
  <c r="I41"/>
  <c r="H41"/>
  <c r="G41"/>
  <c r="F41"/>
  <c r="E41"/>
  <c r="D41"/>
  <c r="C41"/>
  <c r="I40"/>
  <c r="H40"/>
  <c r="G40"/>
  <c r="F40"/>
  <c r="E40"/>
  <c r="D40"/>
  <c r="C40"/>
  <c r="I39"/>
  <c r="H39"/>
  <c r="G39"/>
  <c r="F39"/>
  <c r="E39"/>
  <c r="D39"/>
  <c r="C39"/>
  <c r="I38"/>
  <c r="H38"/>
  <c r="G38"/>
  <c r="F38"/>
  <c r="E38"/>
  <c r="D38"/>
  <c r="C38"/>
  <c r="I37"/>
  <c r="H37"/>
  <c r="G37"/>
  <c r="F37"/>
  <c r="E37"/>
  <c r="D37"/>
  <c r="C37"/>
  <c r="I36"/>
  <c r="H36"/>
  <c r="G36"/>
  <c r="F36"/>
  <c r="E36"/>
  <c r="D36"/>
  <c r="C36"/>
  <c r="I35"/>
  <c r="H35"/>
  <c r="G35"/>
  <c r="F35"/>
  <c r="E35"/>
  <c r="D35"/>
  <c r="C35"/>
  <c r="I34"/>
  <c r="H34"/>
  <c r="G34"/>
  <c r="F34"/>
  <c r="E34"/>
  <c r="D34"/>
  <c r="C34"/>
  <c r="I33"/>
  <c r="H33"/>
  <c r="G33"/>
  <c r="F33"/>
  <c r="E33"/>
  <c r="D33"/>
  <c r="C33"/>
  <c r="I32"/>
  <c r="H32"/>
  <c r="G32"/>
  <c r="F32"/>
  <c r="E32"/>
  <c r="D32"/>
  <c r="C32"/>
  <c r="I31"/>
  <c r="H31"/>
  <c r="G31"/>
  <c r="F31"/>
  <c r="E31"/>
  <c r="D31"/>
  <c r="C31"/>
  <c r="I30"/>
  <c r="H30"/>
  <c r="G30"/>
  <c r="F30"/>
  <c r="E30"/>
  <c r="D30"/>
  <c r="C30"/>
  <c r="I29"/>
  <c r="H29"/>
  <c r="G29"/>
  <c r="F29"/>
  <c r="E29"/>
  <c r="D29"/>
  <c r="C29"/>
  <c r="I28"/>
  <c r="H28"/>
  <c r="G28"/>
  <c r="F28"/>
  <c r="E28"/>
  <c r="D28"/>
  <c r="C28"/>
  <c r="I27"/>
  <c r="H27"/>
  <c r="G27"/>
  <c r="F27"/>
  <c r="E27"/>
  <c r="D27"/>
  <c r="C27"/>
  <c r="I26"/>
  <c r="H26"/>
  <c r="G26"/>
  <c r="F26"/>
  <c r="E26"/>
  <c r="D26"/>
  <c r="C26"/>
  <c r="I25"/>
  <c r="H25"/>
  <c r="G25"/>
  <c r="F25"/>
  <c r="E25"/>
  <c r="D25"/>
  <c r="C25"/>
  <c r="I24"/>
  <c r="H24"/>
  <c r="G24"/>
  <c r="F24"/>
  <c r="E24"/>
  <c r="D24"/>
  <c r="C24"/>
  <c r="I23"/>
  <c r="H23"/>
  <c r="G23"/>
  <c r="F23"/>
  <c r="E23"/>
  <c r="D23"/>
  <c r="C23"/>
  <c r="I22"/>
  <c r="H22"/>
  <c r="G22"/>
  <c r="F22"/>
  <c r="E22"/>
  <c r="D22"/>
  <c r="C22"/>
  <c r="I21"/>
  <c r="H21"/>
  <c r="G21"/>
  <c r="F21"/>
  <c r="E21"/>
  <c r="D21"/>
  <c r="C21"/>
  <c r="I20"/>
  <c r="H20"/>
  <c r="G20"/>
  <c r="F20"/>
  <c r="E20"/>
  <c r="D20"/>
  <c r="C20"/>
  <c r="I19"/>
  <c r="H19"/>
  <c r="G19"/>
  <c r="F19"/>
  <c r="E19"/>
  <c r="D19"/>
  <c r="C19"/>
  <c r="I18"/>
  <c r="H18"/>
  <c r="G18"/>
  <c r="F18"/>
  <c r="E18"/>
  <c r="D18"/>
  <c r="C18"/>
  <c r="I17"/>
  <c r="H17"/>
  <c r="G17"/>
  <c r="F17"/>
  <c r="E17"/>
  <c r="D17"/>
  <c r="C17"/>
  <c r="I16"/>
  <c r="H16"/>
  <c r="G16"/>
  <c r="F16"/>
  <c r="E16"/>
  <c r="D16"/>
  <c r="C16"/>
  <c r="I15"/>
  <c r="H15"/>
  <c r="G15"/>
  <c r="F15"/>
  <c r="E15"/>
  <c r="D15"/>
  <c r="C15"/>
  <c r="I14"/>
  <c r="H14"/>
  <c r="G14"/>
  <c r="F14"/>
  <c r="E14"/>
  <c r="D14"/>
  <c r="C14"/>
  <c r="I13"/>
  <c r="H13"/>
  <c r="G13"/>
  <c r="F13"/>
  <c r="E13"/>
  <c r="D13"/>
  <c r="C13"/>
  <c r="I12"/>
  <c r="H12"/>
  <c r="G12"/>
  <c r="F12"/>
  <c r="E12"/>
  <c r="D12"/>
  <c r="C12"/>
  <c r="I11"/>
  <c r="H11"/>
  <c r="G11"/>
  <c r="F11"/>
  <c r="E11"/>
  <c r="D11"/>
  <c r="C11"/>
  <c r="I10"/>
  <c r="H10"/>
  <c r="G10"/>
  <c r="F10"/>
  <c r="E10"/>
  <c r="D10"/>
  <c r="C10"/>
  <c r="I9"/>
  <c r="H9"/>
  <c r="G9"/>
  <c r="F9"/>
  <c r="E9"/>
  <c r="D9"/>
  <c r="C9"/>
  <c r="I8"/>
  <c r="H8"/>
  <c r="G8"/>
  <c r="F8"/>
  <c r="E8"/>
  <c r="D8"/>
  <c r="C8"/>
  <c r="I7"/>
  <c r="H7"/>
  <c r="G7"/>
  <c r="F7"/>
  <c r="E7"/>
  <c r="D7"/>
  <c r="C7"/>
  <c r="D6"/>
  <c r="E6" s="1"/>
  <c r="F6" s="1"/>
  <c r="G6" s="1"/>
  <c r="H6" s="1"/>
  <c r="I6" s="1"/>
  <c r="D67" l="1"/>
  <c r="F67"/>
  <c r="H67"/>
  <c r="C70"/>
  <c r="E70"/>
  <c r="G70"/>
  <c r="I70"/>
  <c r="C68"/>
  <c r="E68"/>
  <c r="G68"/>
  <c r="I68"/>
  <c r="D71"/>
  <c r="F71"/>
  <c r="H71"/>
  <c r="C67"/>
  <c r="E67"/>
  <c r="G67"/>
  <c r="I67"/>
  <c r="D68"/>
  <c r="F68"/>
  <c r="H68"/>
  <c r="D70"/>
  <c r="F70"/>
  <c r="H70"/>
  <c r="C71"/>
  <c r="E71"/>
  <c r="G71"/>
  <c r="I71"/>
</calcChain>
</file>

<file path=xl/sharedStrings.xml><?xml version="1.0" encoding="utf-8"?>
<sst xmlns="http://schemas.openxmlformats.org/spreadsheetml/2006/main" count="519" uniqueCount="206">
  <si>
    <t>Lp.</t>
  </si>
  <si>
    <t>Wyszczególnienie</t>
  </si>
  <si>
    <t>2013</t>
  </si>
  <si>
    <t>Dochody ogółem, z tego:</t>
  </si>
  <si>
    <t xml:space="preserve">dochody bieżące, w tym: </t>
  </si>
  <si>
    <t>środki na programy, projekty lub zadania finansowane z udziałem środków, o których mowa w art. 5 ust. 1 pkt 2 ustawy, w tym:</t>
  </si>
  <si>
    <t>środki określone w art. 5 ust. 1 pkt 2 ustawy</t>
  </si>
  <si>
    <t xml:space="preserve"> dochody majątkowe, w tym:</t>
  </si>
  <si>
    <t>ze sprzedaży majątku</t>
  </si>
  <si>
    <t>środki na programy, projekty lub zadania finansowane z udziałem środków, o których mowa w art. 5 ust. 1 pkt 2, w tym:</t>
  </si>
  <si>
    <t xml:space="preserve">środki określone w art. 5 ust. 1 pkt 2 ustawy </t>
  </si>
  <si>
    <t>Wydatki bieżące (bez odsetek i prowizji od: kredytów i pożyczek oraz wyemitowanych papierów wartościowych), w tym:</t>
  </si>
  <si>
    <t>na wynagrodzenia i składki od nich naliczane</t>
  </si>
  <si>
    <t>związane z funkcjonowaniem organów JST</t>
  </si>
  <si>
    <t>z tytułu gwarancji i poręczeń, w tym:</t>
  </si>
  <si>
    <t>gwarancje i poręczenia podlegające wyłączeniu z limitów spłaty zobowiązań z art. 243 ufp/169sufp</t>
  </si>
  <si>
    <t>na pokrycie ujemnego wyniku finansowego samodzielnego publicznego zakładu opieki zdrowotnej</t>
  </si>
  <si>
    <t>wydatki bieżące objęte limitem art. 226 ust. 4 ufp</t>
  </si>
  <si>
    <t>na projekty realizowane przy udziale środków, o których mowa w art. 5 ust. 1 pkt 2, w tym:</t>
  </si>
  <si>
    <t>finansowane środkami określonymi w art. 5 ust. 1 pkt 2 ustawy</t>
  </si>
  <si>
    <t>Różnica (1-2)</t>
  </si>
  <si>
    <t>Nadwyżka budżetowa z lat ubiegłych angażowana w budżecie roku bieżącego</t>
  </si>
  <si>
    <t xml:space="preserve"> w tym: na pokrycie deficytu budżetu</t>
  </si>
  <si>
    <t>Wolne środki, o których mowa w art. 217 ust. 2 pkt 6 ufp, angażowane w budżecie roku bieżącego</t>
  </si>
  <si>
    <t>Inne przychody nie związane z zaciągnięciem długu</t>
  </si>
  <si>
    <t>Środki do dyspozycji (3+4+5)</t>
  </si>
  <si>
    <t>Spłata i obsługa długu, z tego:</t>
  </si>
  <si>
    <t xml:space="preserve"> rozchody z tytułu spłaty rat kapitałowych oraz wykupu papierów wartościowych, w tym:</t>
  </si>
  <si>
    <t xml:space="preserve">  kwota wyłączeń z art. 243 ust. 3 pkt 1 ufp oraz art. 169 ust. 3 sufp przypadająca na dany rok budżetowy</t>
  </si>
  <si>
    <t xml:space="preserve"> wydatki bieżące na obsługę długu, w tym:</t>
  </si>
  <si>
    <t xml:space="preserve">  odsetki i dyskonto</t>
  </si>
  <si>
    <t>Inne rozchody (bez spłaty długu np. udzielane pożyczki)</t>
  </si>
  <si>
    <t>Środki do dyspozycji (6-7-8)</t>
  </si>
  <si>
    <t>Wydatki majątkowe, w tym:</t>
  </si>
  <si>
    <t xml:space="preserve"> wydatki majątkowe objęte limitem art. 226 ust. 4 ufp</t>
  </si>
  <si>
    <t xml:space="preserve"> na projekty realizowane przy udziale środków, o których mowa w art. 5 ust. 1 pkt 2, w tym:</t>
  </si>
  <si>
    <t xml:space="preserve">  finansowane środkami określonymi w art. 5 ust. 1 pkt 2 ustawy</t>
  </si>
  <si>
    <t>Kredyty, pożyczki, sprzedaż papierów wartościowych</t>
  </si>
  <si>
    <t>Rozliczenie budżetu (9-10+11)</t>
  </si>
  <si>
    <t>Kwota długu, w tym:</t>
  </si>
  <si>
    <t xml:space="preserve"> dług spłacany wydatkami (zobowiązania wymagalne, umowy zaliczane do kategorii kredytów i pożyczek, itp.)</t>
  </si>
  <si>
    <t>Łączna kwota wyłączeń z art. 170 ust. 3 sufp</t>
  </si>
  <si>
    <t>Kwota zobowiązań związku współtworzonego przez jst przypadających do spłaty w danym roku budżetowym podlegająca doliczeniu zgodnie z art. 244 ufp</t>
  </si>
  <si>
    <t>Kwoty nadwyżki budżetowej planowanej w poszczególnych latach objętych prognozą **</t>
  </si>
  <si>
    <t>Wartość przejętych zobowiązań, w tym:</t>
  </si>
  <si>
    <t xml:space="preserve"> od spzoz</t>
  </si>
  <si>
    <t>Kwoty ujęte w prognozie dochodów, wydatków i długu związane ze spłatą zobowiązań przejętych od spzoz</t>
  </si>
  <si>
    <t>Dochody budżetowe z tytułu dotacji celowej z budżetu państwa o której mowa w art. 196 ustawy o działalności leczniczej</t>
  </si>
  <si>
    <t>Wysokość zobowiązań podlegających umorzeniu, o którym mowa w art. 190 ustawy o działalności leczniczej</t>
  </si>
  <si>
    <t>Wydatki na spłatę przejętych zobowiązań spzoz likwidowanego na zasadach określonych w przepisach  o działalności leczniczej</t>
  </si>
  <si>
    <t>Wydatki na spłatę przejętych zobowiązań spzoz przekształconego na zasadach określonych w przepisach  o działalności leczniczej, w tym:</t>
  </si>
  <si>
    <t xml:space="preserve"> na spłatę przejętych zobowiązań spzoz przekształconego na zasadach określonych w przepisach  o działalności leczniczej, w wysokości w jakiej nie podlegają sfinansowaniu dotacją z budżetu państwa</t>
  </si>
  <si>
    <t>Zadłużenie/dochody ogółem - max 60% z art. 170 sufp (bez wyłączeń)</t>
  </si>
  <si>
    <t>Zadłużenie/dochody ogółem - max 60% z art. 170 sufp (po uwzględnieniu wyłączeń)</t>
  </si>
  <si>
    <t>Planowana łączna kwota spłaty zobowiązań/dochody ogółem - max 15% z art. 169 sufp (bez wyłączeń)</t>
  </si>
  <si>
    <t>Planowana łączna kwota spłaty zobowiązań/dochody ogółem - max 15% z art. 169 sufp (po uwzględnieniu wyłączeń)</t>
  </si>
  <si>
    <t>Relacja (Db-Wb+Dsm)/Do, o której mowa w art. 243 w danym roku</t>
  </si>
  <si>
    <t>Maksymalny dopuszczalny wskaźnik spłaty z art. 243 ufp</t>
  </si>
  <si>
    <t>Maksymalny dopuszczalny wskaźnik spłaty z art. 243 ufp (z wykonaniem za rok N-1)</t>
  </si>
  <si>
    <t>Relacja planowanej łącznej kwoty spłaty zobowiązań do dochodów  (ze związkiem oraz bez wyłączeń)</t>
  </si>
  <si>
    <t>Spełnienie wskaźnika spłaty z art. 243 ufp po uwzględnieniu art. 244 ufp (bez wyłączeń) (planistycznego)</t>
  </si>
  <si>
    <t>Spełnienie wskaźnika spłaty z art. 243 ufp po uwzględnieniu art. 244 ufp (bez wyłączeń) (z wykonaniem za rok N-1)</t>
  </si>
  <si>
    <t>Relacja planowanej łącznej kwoty spłaty zobowiązań do dochodów (po uwzględnieniu wyłączeń UE)</t>
  </si>
  <si>
    <t>Spełnienie wskaźnika spłaty z art. 243 ufp po uwzględnieniu art. 244 ufp (po uwzględnieniu wyłączeń UE) (planistycznego)</t>
  </si>
  <si>
    <t>Spełnienie wskaźnika spłaty z art. 243 ufp po uwzględnieniu art. 244 ufp (po uwzględnieniu wyłączeń UE) (z wykonaniem za rok N-1)</t>
  </si>
  <si>
    <t>Dochody bieżące</t>
  </si>
  <si>
    <t>Wydatki bieżące razem</t>
  </si>
  <si>
    <t>Dochody bieżące - wydatki bieżące</t>
  </si>
  <si>
    <t>Dochody ogółem</t>
  </si>
  <si>
    <t>Wydatki ogółem</t>
  </si>
  <si>
    <t>Wynik budżetu</t>
  </si>
  <si>
    <t>Przychody budżetu</t>
  </si>
  <si>
    <t>Rozchody budżetu</t>
  </si>
  <si>
    <t>* środki, o których mowa w art. 5 ust. 1 pkt 2 ustawy o finansach publicznych z 2009 r.</t>
  </si>
  <si>
    <t>** Przeznaczenie planowanej nadwyżki budżetowej jest szczegółowo opisane w objaśnieniach.</t>
  </si>
  <si>
    <t>Załącznik nr 2</t>
  </si>
  <si>
    <t xml:space="preserve"> </t>
  </si>
  <si>
    <t>WYKAZ  PRZEDSIĘWZIĘĆ DO WPF GMINY  SICIENKO NA  LATA 2013-2019</t>
  </si>
  <si>
    <t>PO ZMIANACH</t>
  </si>
  <si>
    <t>WYSZCZEGÓLNIENIE</t>
  </si>
  <si>
    <t>Jednostka odpowiedzialna lub koordynująca</t>
  </si>
  <si>
    <t>Łączne nakłady finansowe</t>
  </si>
  <si>
    <t>Limit 2013</t>
  </si>
  <si>
    <t>Limit 2014</t>
  </si>
  <si>
    <t>Limit 2015</t>
  </si>
  <si>
    <t>Limit 2016</t>
  </si>
  <si>
    <t>Limit 2017</t>
  </si>
  <si>
    <t>Limit 2018</t>
  </si>
  <si>
    <t>Limit 2019</t>
  </si>
  <si>
    <t>Limit zobowiązań</t>
  </si>
  <si>
    <t>Przedsięwzięcia ogółem</t>
  </si>
  <si>
    <t>18 670 000,00</t>
  </si>
  <si>
    <t>305 000,00</t>
  </si>
  <si>
    <t>3 555 000,00</t>
  </si>
  <si>
    <t>2 990 000,00</t>
  </si>
  <si>
    <t>2 820 000,00</t>
  </si>
  <si>
    <t>3 300 000,00</t>
  </si>
  <si>
    <t>2 400 000,00</t>
  </si>
  <si>
    <t>- wydatki bieżące</t>
  </si>
  <si>
    <t>0,00</t>
  </si>
  <si>
    <t>- wydatki majątkowe</t>
  </si>
  <si>
    <t>1) programy, projekty lub zadania (razem)</t>
  </si>
  <si>
    <t>a) programy, projekty lub zadania związane z programami realizowanymi z udziałem środków, o których mowa w art. 5 ust. 1 pkt 2 i 3, (razem)</t>
  </si>
  <si>
    <t>2 470 000,00</t>
  </si>
  <si>
    <t xml:space="preserve"> Budowa kanalizacji sanitarnej w miejscowosci  Pawłówek II etap</t>
  </si>
  <si>
    <t>URZĄD GMINY</t>
  </si>
  <si>
    <t xml:space="preserve">Przebudowa drogi gminnej Osówiec Wybudowanie </t>
  </si>
  <si>
    <t>Termomodernizacjia budynków Szkoły Podstawowej</t>
  </si>
  <si>
    <t>b) programy, projekty lub zadania związane z umowami partnerstwa publicznoprywatnego (razem)</t>
  </si>
  <si>
    <t>c) programy, projekty lub zadania pozostałe (inne niż wymienione w lit.a i b) (razem)</t>
  </si>
  <si>
    <t>19 392 503,00</t>
  </si>
  <si>
    <t>1 070 000,00</t>
  </si>
  <si>
    <t>1 400 000,00</t>
  </si>
  <si>
    <t>Budowa drogi gminnej w Kruszynie</t>
  </si>
  <si>
    <t>1 200 000,00</t>
  </si>
  <si>
    <t>400 000,00</t>
  </si>
  <si>
    <t>1 216 144,00</t>
  </si>
  <si>
    <t xml:space="preserve">Budowa kanalizacji sanitarnej wraz z przepompownią ścieków z Teresina do miejscowości Kazin gm. Nakło n/Not.  </t>
  </si>
  <si>
    <t>830 000,00</t>
  </si>
  <si>
    <t>30 000,00</t>
  </si>
  <si>
    <t>800 000,00</t>
  </si>
  <si>
    <t>850 000,00</t>
  </si>
  <si>
    <t>Budowa sieci wodociągowych do nowo powstałych działek budowlanych</t>
  </si>
  <si>
    <t>Zakład Komunalny w Sicienku</t>
  </si>
  <si>
    <t>1 530 000,00</t>
  </si>
  <si>
    <t>190 000,00</t>
  </si>
  <si>
    <t>340 000,00</t>
  </si>
  <si>
    <t>200 000,00</t>
  </si>
  <si>
    <t>2 200 000,00</t>
  </si>
  <si>
    <t xml:space="preserve">Budowa ulic w Sicienku  </t>
  </si>
  <si>
    <t>1 900 000,00</t>
  </si>
  <si>
    <t>500 000,00</t>
  </si>
  <si>
    <t>700 000,00</t>
  </si>
  <si>
    <t>Kanalizacja Kruszyn</t>
  </si>
  <si>
    <t>4 100 000,00</t>
  </si>
  <si>
    <t>100 000,00</t>
  </si>
  <si>
    <t>1 000 000,00</t>
  </si>
  <si>
    <t>1 500 000,00</t>
  </si>
  <si>
    <t>Modernizacja drogi Mochle - Osówiec</t>
  </si>
  <si>
    <t>Modernizacja drogi w Łukowcu</t>
  </si>
  <si>
    <t>960 000,00</t>
  </si>
  <si>
    <t>560 000,00</t>
  </si>
  <si>
    <t>Przebudowa drogi gminnej  Zielonczyn - Kruszyn</t>
  </si>
  <si>
    <t>620 000,00</t>
  </si>
  <si>
    <t>20 000,00</t>
  </si>
  <si>
    <t>1 300 000,00</t>
  </si>
  <si>
    <t>50 000,00</t>
  </si>
  <si>
    <t>750 000,00</t>
  </si>
  <si>
    <t xml:space="preserve">Rozbudowa sieci kanalizacyjnej w Sicienku </t>
  </si>
  <si>
    <t>590 000,00</t>
  </si>
  <si>
    <t>60 000,00</t>
  </si>
  <si>
    <t>280 000,00</t>
  </si>
  <si>
    <t>90 000,00</t>
  </si>
  <si>
    <t>160 000,00</t>
  </si>
  <si>
    <t>Termomodernizacjia budynków Szkoły Podstawowej w Trzemiętowie</t>
  </si>
  <si>
    <t>5 000,00</t>
  </si>
  <si>
    <t>615 000,00</t>
  </si>
  <si>
    <t>636 359,00</t>
  </si>
  <si>
    <t>Wymiana sieci w Sicienku</t>
  </si>
  <si>
    <t>1 550 000,00</t>
  </si>
  <si>
    <t>2) umowy, których realizacja w roku budżetowym i w latach następnych jest niezbędna dla zapewnienia ciągłości działania jednostki i których płatności przypadają w okresie dłuższym niż rok</t>
  </si>
  <si>
    <t>3) gwarancje i poręczenia udzielane przez jednostki samorządu terytorialnego(razem)</t>
  </si>
  <si>
    <t>WIELOLETNIA  PROGNOZA  FINANSOWA  GMINY  SICIENKO NA LATA 2013-2019</t>
  </si>
  <si>
    <t>1a</t>
  </si>
  <si>
    <t>1aue</t>
  </si>
  <si>
    <t>1a1</t>
  </si>
  <si>
    <t>1b</t>
  </si>
  <si>
    <t>1c</t>
  </si>
  <si>
    <t>1due</t>
  </si>
  <si>
    <t>2a</t>
  </si>
  <si>
    <t>2b</t>
  </si>
  <si>
    <t>2c</t>
  </si>
  <si>
    <t>2d</t>
  </si>
  <si>
    <t>2g</t>
  </si>
  <si>
    <t>2e</t>
  </si>
  <si>
    <t>2f</t>
  </si>
  <si>
    <t>2f1</t>
  </si>
  <si>
    <t>4.1</t>
  </si>
  <si>
    <t>4.1a</t>
  </si>
  <si>
    <t>4.2</t>
  </si>
  <si>
    <t>4.2a</t>
  </si>
  <si>
    <t>5a</t>
  </si>
  <si>
    <t>7a</t>
  </si>
  <si>
    <t>7a1</t>
  </si>
  <si>
    <t>7b</t>
  </si>
  <si>
    <t>7b1</t>
  </si>
  <si>
    <t>10b</t>
  </si>
  <si>
    <t>10b1</t>
  </si>
  <si>
    <t>11a</t>
  </si>
  <si>
    <t>13a</t>
  </si>
  <si>
    <t>17a</t>
  </si>
  <si>
    <t>17b</t>
  </si>
  <si>
    <t>17c</t>
  </si>
  <si>
    <t>17d</t>
  </si>
  <si>
    <t>17e.1</t>
  </si>
  <si>
    <t>17e.2</t>
  </si>
  <si>
    <t>17e2.1</t>
  </si>
  <si>
    <t>18a</t>
  </si>
  <si>
    <t>19a</t>
  </si>
  <si>
    <t>20a</t>
  </si>
  <si>
    <t>20b</t>
  </si>
  <si>
    <t>21a</t>
  </si>
  <si>
    <t>21b</t>
  </si>
  <si>
    <t>22a</t>
  </si>
  <si>
    <t>22b</t>
  </si>
  <si>
    <t>10a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</si>
</sst>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0.0%"/>
  </numFmts>
  <fonts count="3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8"/>
      <color indexed="8"/>
      <name val="Arial"/>
      <charset val="204"/>
    </font>
    <font>
      <sz val="10"/>
      <color indexed="8"/>
      <name val="Arial"/>
      <charset val="204"/>
    </font>
    <font>
      <sz val="8"/>
      <color indexed="8"/>
      <name val="Arial"/>
      <family val="2"/>
      <charset val="238"/>
    </font>
    <font>
      <sz val="12"/>
      <color indexed="8"/>
      <name val="Arial"/>
      <charset val="204"/>
    </font>
    <font>
      <b/>
      <sz val="16"/>
      <color indexed="8"/>
      <name val="Arial"/>
      <family val="2"/>
      <charset val="238"/>
    </font>
    <font>
      <b/>
      <sz val="14"/>
      <color indexed="8"/>
      <name val="Times New Roman"/>
      <family val="1"/>
      <charset val="238"/>
    </font>
    <font>
      <b/>
      <sz val="9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14999847407452621"/>
        <bgColor indexed="0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65">
    <xf numFmtId="0" fontId="0" fillId="0" borderId="0"/>
    <xf numFmtId="0" fontId="5" fillId="0" borderId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8" borderId="10" applyNumberFormat="0" applyAlignment="0" applyProtection="0"/>
    <xf numFmtId="0" fontId="13" fillId="21" borderId="11" applyNumberFormat="0" applyAlignment="0" applyProtection="0"/>
    <xf numFmtId="0" fontId="14" fillId="5" borderId="0" applyNumberFormat="0" applyBorder="0" applyAlignment="0" applyProtection="0"/>
    <xf numFmtId="0" fontId="15" fillId="0" borderId="12" applyNumberFormat="0" applyFill="0" applyAlignment="0" applyProtection="0"/>
    <xf numFmtId="0" fontId="16" fillId="22" borderId="13" applyNumberFormat="0" applyAlignment="0" applyProtection="0"/>
    <xf numFmtId="0" fontId="17" fillId="0" borderId="14" applyNumberFormat="0" applyFill="0" applyAlignment="0" applyProtection="0"/>
    <xf numFmtId="0" fontId="18" fillId="0" borderId="15" applyNumberFormat="0" applyFill="0" applyAlignment="0" applyProtection="0"/>
    <xf numFmtId="0" fontId="19" fillId="0" borderId="16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0" applyNumberFormat="0" applyBorder="0" applyAlignment="0" applyProtection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2" fillId="0" borderId="0" applyProtection="0"/>
    <xf numFmtId="0" fontId="21" fillId="0" borderId="0"/>
    <xf numFmtId="0" fontId="21" fillId="0" borderId="0"/>
    <xf numFmtId="0" fontId="23" fillId="21" borderId="10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2" fillId="24" borderId="18" applyNumberFormat="0" applyFont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</xf>
    <xf numFmtId="0" fontId="31" fillId="0" borderId="0" applyNumberFormat="0" applyFill="0" applyBorder="0" applyAlignment="0" applyProtection="0">
      <alignment vertical="top"/>
    </xf>
  </cellStyleXfs>
  <cellXfs count="10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 applyProtection="1">
      <alignment vertical="center"/>
      <protection locked="0"/>
    </xf>
    <xf numFmtId="0" fontId="4" fillId="0" borderId="0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2" xfId="1" applyNumberFormat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vertical="center" wrapText="1"/>
    </xf>
    <xf numFmtId="164" fontId="6" fillId="0" borderId="3" xfId="1" applyNumberFormat="1" applyFont="1" applyFill="1" applyBorder="1" applyAlignment="1" applyProtection="1">
      <alignment vertical="center"/>
      <protection locked="0"/>
    </xf>
    <xf numFmtId="0" fontId="6" fillId="0" borderId="4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left" vertical="center" wrapText="1" indent="1"/>
    </xf>
    <xf numFmtId="164" fontId="6" fillId="0" borderId="4" xfId="1" applyNumberFormat="1" applyFont="1" applyFill="1" applyBorder="1" applyAlignment="1" applyProtection="1">
      <alignment vertical="center"/>
      <protection locked="0"/>
    </xf>
    <xf numFmtId="0" fontId="6" fillId="0" borderId="4" xfId="1" applyFont="1" applyFill="1" applyBorder="1" applyAlignment="1">
      <alignment horizontal="left" vertical="center" wrapText="1" indent="2"/>
    </xf>
    <xf numFmtId="0" fontId="6" fillId="0" borderId="4" xfId="1" applyFont="1" applyFill="1" applyBorder="1" applyAlignment="1">
      <alignment horizontal="left" vertical="center" wrapText="1" indent="3"/>
    </xf>
    <xf numFmtId="0" fontId="6" fillId="0" borderId="4" xfId="1" quotePrefix="1" applyFont="1" applyFill="1" applyBorder="1" applyAlignment="1">
      <alignment horizontal="left" vertical="center" wrapText="1" indent="1"/>
    </xf>
    <xf numFmtId="0" fontId="6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center" wrapText="1" indent="3"/>
    </xf>
    <xf numFmtId="164" fontId="6" fillId="0" borderId="5" xfId="1" applyNumberFormat="1" applyFont="1" applyFill="1" applyBorder="1" applyAlignment="1" applyProtection="1">
      <alignment vertical="center"/>
      <protection locked="0"/>
    </xf>
    <xf numFmtId="0" fontId="7" fillId="0" borderId="4" xfId="1" applyFont="1" applyFill="1" applyBorder="1" applyAlignment="1">
      <alignment horizontal="left" vertical="center" wrapText="1" indent="2"/>
    </xf>
    <xf numFmtId="0" fontId="7" fillId="0" borderId="4" xfId="1" applyFont="1" applyFill="1" applyBorder="1" applyAlignment="1">
      <alignment horizontal="left" vertical="center" wrapText="1" indent="1"/>
    </xf>
    <xf numFmtId="0" fontId="6" fillId="0" borderId="5" xfId="1" applyFont="1" applyFill="1" applyBorder="1" applyAlignment="1">
      <alignment horizontal="left" vertical="center" wrapText="1" indent="2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left" vertical="center" wrapText="1" indent="1"/>
    </xf>
    <xf numFmtId="0" fontId="6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vertical="center" wrapText="1"/>
    </xf>
    <xf numFmtId="0" fontId="7" fillId="0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 wrapText="1" indent="1"/>
    </xf>
    <xf numFmtId="0" fontId="7" fillId="0" borderId="6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left" vertical="center" wrapText="1" indent="1"/>
    </xf>
    <xf numFmtId="0" fontId="7" fillId="0" borderId="4" xfId="1" applyFont="1" applyFill="1" applyBorder="1" applyAlignment="1">
      <alignment horizontal="center" vertical="center"/>
    </xf>
    <xf numFmtId="164" fontId="6" fillId="0" borderId="9" xfId="1" applyNumberFormat="1" applyFont="1" applyFill="1" applyBorder="1" applyAlignment="1" applyProtection="1">
      <alignment vertical="center"/>
      <protection locked="0"/>
    </xf>
    <xf numFmtId="0" fontId="7" fillId="0" borderId="4" xfId="1" quotePrefix="1" applyFont="1" applyFill="1" applyBorder="1" applyAlignment="1">
      <alignment horizontal="left" vertical="center" wrapText="1" indent="1"/>
    </xf>
    <xf numFmtId="0" fontId="7" fillId="0" borderId="3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vertical="center" wrapText="1"/>
    </xf>
    <xf numFmtId="165" fontId="6" fillId="0" borderId="3" xfId="1" applyNumberFormat="1" applyFont="1" applyFill="1" applyBorder="1" applyAlignment="1" applyProtection="1">
      <alignment vertical="center"/>
      <protection locked="0"/>
    </xf>
    <xf numFmtId="0" fontId="6" fillId="0" borderId="4" xfId="1" applyFont="1" applyFill="1" applyBorder="1" applyAlignment="1">
      <alignment vertical="center" wrapText="1"/>
    </xf>
    <xf numFmtId="165" fontId="6" fillId="0" borderId="4" xfId="1" applyNumberFormat="1" applyFont="1" applyFill="1" applyBorder="1" applyAlignment="1" applyProtection="1">
      <alignment vertical="center"/>
      <protection locked="0"/>
    </xf>
    <xf numFmtId="0" fontId="7" fillId="0" borderId="4" xfId="1" applyFont="1" applyFill="1" applyBorder="1" applyAlignment="1">
      <alignment vertical="center" wrapText="1"/>
    </xf>
    <xf numFmtId="0" fontId="7" fillId="0" borderId="5" xfId="1" applyFont="1" applyFill="1" applyBorder="1" applyAlignment="1">
      <alignment horizontal="left" vertical="center" wrapText="1"/>
    </xf>
    <xf numFmtId="165" fontId="6" fillId="0" borderId="5" xfId="1" applyNumberFormat="1" applyFont="1" applyFill="1" applyBorder="1" applyAlignment="1" applyProtection="1">
      <alignment vertical="center"/>
      <protection locked="0"/>
    </xf>
    <xf numFmtId="0" fontId="8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 wrapText="1"/>
    </xf>
    <xf numFmtId="164" fontId="6" fillId="0" borderId="4" xfId="1" applyNumberFormat="1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top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top" wrapText="1"/>
    </xf>
    <xf numFmtId="164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top" wrapText="1" indent="1"/>
    </xf>
    <xf numFmtId="0" fontId="10" fillId="0" borderId="4" xfId="0" applyFont="1" applyBorder="1" applyAlignment="1">
      <alignment horizontal="left" vertical="top" wrapText="1" indent="1"/>
    </xf>
    <xf numFmtId="0" fontId="10" fillId="0" borderId="5" xfId="0" applyFont="1" applyBorder="1" applyAlignment="1">
      <alignment horizontal="left" vertical="top" wrapText="1" indent="2"/>
    </xf>
    <xf numFmtId="0" fontId="10" fillId="0" borderId="5" xfId="0" applyFont="1" applyBorder="1" applyAlignment="1">
      <alignment horizontal="left" vertical="top" wrapText="1" inden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6" fillId="0" borderId="0" xfId="2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30" fillId="0" borderId="0" xfId="63" applyNumberFormat="1" applyFont="1" applyFill="1" applyBorder="1" applyAlignment="1" applyProtection="1">
      <alignment horizontal="left"/>
      <protection locked="0"/>
    </xf>
    <xf numFmtId="0" fontId="4" fillId="0" borderId="0" xfId="64" applyNumberFormat="1" applyFont="1" applyFill="1" applyBorder="1" applyAlignment="1" applyProtection="1">
      <alignment horizontal="left"/>
      <protection locked="0"/>
    </xf>
    <xf numFmtId="49" fontId="32" fillId="25" borderId="0" xfId="63" applyNumberFormat="1" applyFont="1" applyFill="1" applyAlignment="1" applyProtection="1">
      <alignment horizontal="center" vertical="center" wrapText="1"/>
      <protection locked="0"/>
    </xf>
    <xf numFmtId="49" fontId="36" fillId="25" borderId="23" xfId="63" applyNumberFormat="1" applyFont="1" applyFill="1" applyBorder="1" applyAlignment="1" applyProtection="1">
      <alignment horizontal="right" vertical="center" wrapText="1"/>
      <protection locked="0"/>
    </xf>
    <xf numFmtId="49" fontId="36" fillId="25" borderId="27" xfId="63" applyNumberFormat="1" applyFont="1" applyFill="1" applyBorder="1" applyAlignment="1" applyProtection="1">
      <alignment horizontal="right" vertical="center" wrapText="1"/>
      <protection locked="0"/>
    </xf>
    <xf numFmtId="49" fontId="36" fillId="25" borderId="28" xfId="63" applyNumberFormat="1" applyFont="1" applyFill="1" applyBorder="1" applyAlignment="1" applyProtection="1">
      <alignment horizontal="right" vertical="center" wrapText="1"/>
      <protection locked="0"/>
    </xf>
    <xf numFmtId="49" fontId="36" fillId="25" borderId="2" xfId="63" applyNumberFormat="1" applyFont="1" applyFill="1" applyBorder="1" applyAlignment="1" applyProtection="1">
      <alignment horizontal="right" vertical="center" wrapText="1"/>
      <protection locked="0"/>
    </xf>
    <xf numFmtId="49" fontId="36" fillId="25" borderId="24" xfId="63" applyNumberFormat="1" applyFont="1" applyFill="1" applyBorder="1" applyAlignment="1" applyProtection="1">
      <alignment horizontal="right" vertical="center" wrapText="1"/>
      <protection locked="0"/>
    </xf>
    <xf numFmtId="49" fontId="37" fillId="25" borderId="23" xfId="63" applyNumberFormat="1" applyFont="1" applyFill="1" applyBorder="1" applyAlignment="1" applyProtection="1">
      <alignment horizontal="right" vertical="center" wrapText="1"/>
      <protection locked="0"/>
    </xf>
    <xf numFmtId="49" fontId="37" fillId="25" borderId="24" xfId="63" applyNumberFormat="1" applyFont="1" applyFill="1" applyBorder="1" applyAlignment="1" applyProtection="1">
      <alignment horizontal="right" vertical="center" wrapText="1"/>
      <protection locked="0"/>
    </xf>
    <xf numFmtId="49" fontId="37" fillId="25" borderId="2" xfId="63" applyNumberFormat="1" applyFont="1" applyFill="1" applyBorder="1" applyAlignment="1" applyProtection="1">
      <alignment horizontal="right" vertical="center" wrapText="1"/>
      <protection locked="0"/>
    </xf>
    <xf numFmtId="49" fontId="36" fillId="26" borderId="23" xfId="63" applyNumberFormat="1" applyFont="1" applyFill="1" applyBorder="1" applyAlignment="1" applyProtection="1">
      <alignment horizontal="right" vertical="center" wrapText="1"/>
      <protection locked="0"/>
    </xf>
    <xf numFmtId="49" fontId="37" fillId="27" borderId="23" xfId="63" applyNumberFormat="1" applyFont="1" applyFill="1" applyBorder="1" applyAlignment="1" applyProtection="1">
      <alignment horizontal="right" vertical="center" wrapText="1"/>
      <protection locked="0"/>
    </xf>
    <xf numFmtId="49" fontId="37" fillId="27" borderId="24" xfId="63" applyNumberFormat="1" applyFont="1" applyFill="1" applyBorder="1" applyAlignment="1" applyProtection="1">
      <alignment horizontal="right" vertical="center" wrapText="1"/>
      <protection locked="0"/>
    </xf>
    <xf numFmtId="49" fontId="37" fillId="27" borderId="2" xfId="63" applyNumberFormat="1" applyFont="1" applyFill="1" applyBorder="1" applyAlignment="1" applyProtection="1">
      <alignment horizontal="right" vertical="center" wrapText="1"/>
      <protection locked="0"/>
    </xf>
    <xf numFmtId="0" fontId="34" fillId="0" borderId="1" xfId="0" applyFont="1" applyFill="1" applyBorder="1" applyAlignment="1">
      <alignment vertical="center"/>
    </xf>
    <xf numFmtId="164" fontId="4" fillId="0" borderId="7" xfId="1" applyNumberFormat="1" applyFont="1" applyFill="1" applyBorder="1" applyAlignment="1" applyProtection="1">
      <alignment horizontal="center" vertical="center"/>
      <protection locked="0"/>
    </xf>
    <xf numFmtId="164" fontId="4" fillId="0" borderId="8" xfId="1" applyNumberFormat="1" applyFont="1" applyFill="1" applyBorder="1" applyAlignment="1" applyProtection="1">
      <alignment horizontal="center" vertical="center"/>
      <protection locked="0"/>
    </xf>
    <xf numFmtId="0" fontId="30" fillId="0" borderId="0" xfId="63" applyNumberFormat="1" applyFont="1" applyFill="1" applyBorder="1" applyAlignment="1" applyProtection="1">
      <alignment horizontal="left"/>
      <protection locked="0"/>
    </xf>
    <xf numFmtId="49" fontId="37" fillId="25" borderId="23" xfId="63" applyNumberFormat="1" applyFont="1" applyFill="1" applyBorder="1" applyAlignment="1" applyProtection="1">
      <alignment horizontal="left" vertical="center" wrapText="1"/>
      <protection locked="0"/>
    </xf>
    <xf numFmtId="49" fontId="36" fillId="25" borderId="23" xfId="63" applyNumberFormat="1" applyFont="1" applyFill="1" applyBorder="1" applyAlignment="1" applyProtection="1">
      <alignment horizontal="left" vertical="center" wrapText="1"/>
      <protection locked="0"/>
    </xf>
    <xf numFmtId="49" fontId="37" fillId="27" borderId="23" xfId="63" applyNumberFormat="1" applyFont="1" applyFill="1" applyBorder="1" applyAlignment="1" applyProtection="1">
      <alignment horizontal="left" vertical="center" wrapText="1"/>
      <protection locked="0"/>
    </xf>
    <xf numFmtId="49" fontId="37" fillId="27" borderId="23" xfId="63" applyNumberFormat="1" applyFont="1" applyFill="1" applyBorder="1" applyAlignment="1" applyProtection="1">
      <alignment horizontal="right" vertical="center" wrapText="1"/>
      <protection locked="0"/>
    </xf>
    <xf numFmtId="49" fontId="36" fillId="25" borderId="2" xfId="63" applyNumberFormat="1" applyFont="1" applyFill="1" applyBorder="1" applyAlignment="1" applyProtection="1">
      <alignment horizontal="center" vertical="center" wrapText="1"/>
      <protection locked="0"/>
    </xf>
    <xf numFmtId="49" fontId="36" fillId="25" borderId="27" xfId="63" applyNumberFormat="1" applyFont="1" applyFill="1" applyBorder="1" applyAlignment="1" applyProtection="1">
      <alignment horizontal="left" vertical="center" wrapText="1"/>
      <protection locked="0"/>
    </xf>
    <xf numFmtId="49" fontId="35" fillId="25" borderId="19" xfId="63" applyNumberFormat="1" applyFont="1" applyFill="1" applyBorder="1" applyAlignment="1" applyProtection="1">
      <alignment horizontal="center" vertical="center" wrapText="1"/>
      <protection locked="0"/>
    </xf>
    <xf numFmtId="49" fontId="35" fillId="25" borderId="20" xfId="63" applyNumberFormat="1" applyFont="1" applyFill="1" applyBorder="1" applyAlignment="1" applyProtection="1">
      <alignment horizontal="center" vertical="center" wrapText="1"/>
      <protection locked="0"/>
    </xf>
    <xf numFmtId="49" fontId="35" fillId="25" borderId="21" xfId="63" applyNumberFormat="1" applyFont="1" applyFill="1" applyBorder="1" applyAlignment="1" applyProtection="1">
      <alignment horizontal="center" vertical="center" wrapText="1"/>
      <protection locked="0"/>
    </xf>
    <xf numFmtId="49" fontId="35" fillId="25" borderId="25" xfId="63" applyNumberFormat="1" applyFont="1" applyFill="1" applyBorder="1" applyAlignment="1" applyProtection="1">
      <alignment horizontal="center" vertical="center" wrapText="1"/>
      <protection locked="0"/>
    </xf>
    <xf numFmtId="49" fontId="35" fillId="25" borderId="1" xfId="63" applyNumberFormat="1" applyFont="1" applyFill="1" applyBorder="1" applyAlignment="1" applyProtection="1">
      <alignment horizontal="center" vertical="center" wrapText="1"/>
      <protection locked="0"/>
    </xf>
    <xf numFmtId="49" fontId="35" fillId="25" borderId="26" xfId="63" applyNumberFormat="1" applyFont="1" applyFill="1" applyBorder="1" applyAlignment="1" applyProtection="1">
      <alignment horizontal="center" vertical="center" wrapText="1"/>
      <protection locked="0"/>
    </xf>
    <xf numFmtId="49" fontId="36" fillId="25" borderId="22" xfId="63" applyNumberFormat="1" applyFont="1" applyFill="1" applyBorder="1" applyAlignment="1" applyProtection="1">
      <alignment horizontal="center" vertical="center" wrapText="1"/>
      <protection locked="0"/>
    </xf>
    <xf numFmtId="49" fontId="36" fillId="25" borderId="23" xfId="63" applyNumberFormat="1" applyFont="1" applyFill="1" applyBorder="1" applyAlignment="1" applyProtection="1">
      <alignment horizontal="center" vertical="center" wrapText="1"/>
      <protection locked="0"/>
    </xf>
    <xf numFmtId="49" fontId="36" fillId="25" borderId="24" xfId="63" applyNumberFormat="1" applyFont="1" applyFill="1" applyBorder="1" applyAlignment="1" applyProtection="1">
      <alignment horizontal="center" vertical="center" wrapText="1"/>
      <protection locked="0"/>
    </xf>
    <xf numFmtId="49" fontId="33" fillId="25" borderId="0" xfId="63" applyNumberFormat="1" applyFont="1" applyFill="1" applyAlignment="1" applyProtection="1">
      <alignment horizontal="center" vertical="center" wrapText="1"/>
      <protection locked="0"/>
    </xf>
    <xf numFmtId="49" fontId="34" fillId="25" borderId="0" xfId="64" applyNumberFormat="1" applyFont="1" applyFill="1" applyAlignment="1" applyProtection="1">
      <alignment horizontal="center" vertical="center" wrapText="1"/>
      <protection locked="0"/>
    </xf>
    <xf numFmtId="11" fontId="7" fillId="0" borderId="4" xfId="1" applyNumberFormat="1" applyFont="1" applyFill="1" applyBorder="1" applyAlignment="1">
      <alignment horizontal="center" vertical="center"/>
    </xf>
  </cellXfs>
  <cellStyles count="65">
    <cellStyle name="20% - akcent 1 2" xfId="3"/>
    <cellStyle name="20% - akcent 2 2" xfId="4"/>
    <cellStyle name="20% - akcent 3 2" xfId="5"/>
    <cellStyle name="20% - akcent 4 2" xfId="6"/>
    <cellStyle name="20% - akcent 5 2" xfId="7"/>
    <cellStyle name="20% - akcent 6 2" xfId="8"/>
    <cellStyle name="40% - akcent 1 2" xfId="9"/>
    <cellStyle name="40% - akcent 2 2" xfId="10"/>
    <cellStyle name="40% - akcent 3 2" xfId="11"/>
    <cellStyle name="40% - akcent 4 2" xfId="12"/>
    <cellStyle name="40% - akcent 5 2" xfId="13"/>
    <cellStyle name="40% - akcent 6 2" xfId="14"/>
    <cellStyle name="60% - akcent 1 2" xfId="15"/>
    <cellStyle name="60% - akcent 2 2" xfId="16"/>
    <cellStyle name="60% - akcent 3 2" xfId="17"/>
    <cellStyle name="60% - akcent 4 2" xfId="18"/>
    <cellStyle name="60% - akcent 5 2" xfId="19"/>
    <cellStyle name="60% - akcent 6 2" xfId="20"/>
    <cellStyle name="Akcent 1 2" xfId="21"/>
    <cellStyle name="Akcent 2 2" xfId="22"/>
    <cellStyle name="Akcent 3 2" xfId="23"/>
    <cellStyle name="Akcent 4 2" xfId="24"/>
    <cellStyle name="Akcent 5 2" xfId="25"/>
    <cellStyle name="Akcent 6 2" xfId="26"/>
    <cellStyle name="Dane wejściowe 2" xfId="27"/>
    <cellStyle name="Dane wyjściowe 2" xfId="28"/>
    <cellStyle name="Dobre 2" xfId="29"/>
    <cellStyle name="Komórka połączona 2" xfId="30"/>
    <cellStyle name="Komórka zaznaczona 2" xfId="31"/>
    <cellStyle name="Nagłówek 1 2" xfId="32"/>
    <cellStyle name="Nagłówek 2 2" xfId="33"/>
    <cellStyle name="Nagłówek 3 2" xfId="34"/>
    <cellStyle name="Nagłówek 4 2" xfId="35"/>
    <cellStyle name="Neutralne 2" xfId="36"/>
    <cellStyle name="Normalny" xfId="0" builtinId="0"/>
    <cellStyle name="Normalny 2" xfId="37"/>
    <cellStyle name="Normalny 2 2" xfId="38"/>
    <cellStyle name="Normalny 2 3" xfId="39"/>
    <cellStyle name="Normalny 2 4" xfId="40"/>
    <cellStyle name="Normalny 2 5" xfId="41"/>
    <cellStyle name="Normalny 2 6" xfId="42"/>
    <cellStyle name="Normalny 2 7" xfId="43"/>
    <cellStyle name="Normalny 3" xfId="44"/>
    <cellStyle name="Normalny 4" xfId="45"/>
    <cellStyle name="Normalny 5" xfId="46"/>
    <cellStyle name="Normalny 6" xfId="1"/>
    <cellStyle name="Normalny 6 2" xfId="2"/>
    <cellStyle name="Normalny 7" xfId="47"/>
    <cellStyle name="Normalny 7 2" xfId="48"/>
    <cellStyle name="Normalny 8" xfId="63"/>
    <cellStyle name="Normalny 8 2" xfId="64"/>
    <cellStyle name="Obliczenia 2" xfId="49"/>
    <cellStyle name="Procentowy 2" xfId="50"/>
    <cellStyle name="Procentowy 2 2" xfId="51"/>
    <cellStyle name="Procentowy 2 3" xfId="52"/>
    <cellStyle name="Procentowy 3" xfId="53"/>
    <cellStyle name="Procentowy 3 2" xfId="54"/>
    <cellStyle name="Procentowy 4" xfId="55"/>
    <cellStyle name="Procentowy 5" xfId="56"/>
    <cellStyle name="Suma 2" xfId="57"/>
    <cellStyle name="Tekst objaśnienia 2" xfId="58"/>
    <cellStyle name="Tekst ostrzeżenia 2" xfId="59"/>
    <cellStyle name="Tytuł 2" xfId="60"/>
    <cellStyle name="Uwaga 2" xfId="61"/>
    <cellStyle name="Złe 2" xfId="6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tabColor rgb="FF002060"/>
  </sheetPr>
  <dimension ref="A1:I85"/>
  <sheetViews>
    <sheetView showZeros="0" view="pageLayout" topLeftCell="A30" zoomScaleNormal="100" zoomScaleSheetLayoutView="100" workbookViewId="0">
      <selection activeCell="B4" sqref="B4"/>
    </sheetView>
  </sheetViews>
  <sheetFormatPr defaultRowHeight="14.25"/>
  <cols>
    <col min="1" max="1" width="3.625" style="1" bestFit="1" customWidth="1"/>
    <col min="2" max="2" width="49" style="1" customWidth="1"/>
    <col min="3" max="9" width="13.375" style="1" customWidth="1"/>
  </cols>
  <sheetData>
    <row r="1" spans="1:9">
      <c r="C1" s="2" t="s">
        <v>76</v>
      </c>
      <c r="D1" s="3" t="s">
        <v>76</v>
      </c>
      <c r="G1" s="4"/>
      <c r="H1" s="4"/>
      <c r="I1" s="4"/>
    </row>
    <row r="2" spans="1:9">
      <c r="A2" s="5"/>
      <c r="C2" s="6" t="s">
        <v>76</v>
      </c>
      <c r="D2" s="7" t="s">
        <v>76</v>
      </c>
      <c r="F2" s="3"/>
      <c r="G2" s="3"/>
      <c r="H2" s="3"/>
      <c r="I2" s="3"/>
    </row>
    <row r="3" spans="1:9" ht="18.75">
      <c r="A3" s="8"/>
      <c r="B3" s="87" t="s">
        <v>76</v>
      </c>
      <c r="C3" s="87"/>
      <c r="D3" s="87"/>
      <c r="E3" s="10"/>
    </row>
    <row r="4" spans="1:9" ht="18.75">
      <c r="A4" s="8"/>
      <c r="B4" s="87" t="s">
        <v>162</v>
      </c>
      <c r="C4" s="87"/>
      <c r="D4" s="87"/>
      <c r="E4" s="10"/>
    </row>
    <row r="5" spans="1:9">
      <c r="A5" s="9"/>
      <c r="B5" s="9"/>
      <c r="C5" s="10"/>
      <c r="D5" s="10"/>
      <c r="E5" s="10"/>
      <c r="F5" s="10"/>
      <c r="G5" s="10"/>
      <c r="H5" s="10"/>
      <c r="I5" s="10"/>
    </row>
    <row r="6" spans="1:9">
      <c r="A6" s="11" t="s">
        <v>0</v>
      </c>
      <c r="B6" s="12" t="s">
        <v>1</v>
      </c>
      <c r="C6" s="13" t="s">
        <v>2</v>
      </c>
      <c r="D6" s="13">
        <f>+C6+1</f>
        <v>2014</v>
      </c>
      <c r="E6" s="13">
        <f t="shared" ref="E6:I6" si="0">+D6+1</f>
        <v>2015</v>
      </c>
      <c r="F6" s="13">
        <f t="shared" si="0"/>
        <v>2016</v>
      </c>
      <c r="G6" s="13">
        <f t="shared" si="0"/>
        <v>2017</v>
      </c>
      <c r="H6" s="13">
        <f t="shared" si="0"/>
        <v>2018</v>
      </c>
      <c r="I6" s="13">
        <f t="shared" si="0"/>
        <v>2019</v>
      </c>
    </row>
    <row r="7" spans="1:9">
      <c r="A7" s="14">
        <v>1</v>
      </c>
      <c r="B7" s="15" t="s">
        <v>3</v>
      </c>
      <c r="C7" s="16">
        <f>30043884</f>
        <v>30043884</v>
      </c>
      <c r="D7" s="16">
        <f>29918631</f>
        <v>29918631</v>
      </c>
      <c r="E7" s="16">
        <f>30666100</f>
        <v>30666100</v>
      </c>
      <c r="F7" s="16">
        <f>30842866</f>
        <v>30842866</v>
      </c>
      <c r="G7" s="16">
        <f>31774755</f>
        <v>31774755</v>
      </c>
      <c r="H7" s="16">
        <f>32304690</f>
        <v>32304690</v>
      </c>
      <c r="I7" s="16">
        <f>32800000</f>
        <v>32800000</v>
      </c>
    </row>
    <row r="8" spans="1:9">
      <c r="A8" s="17" t="s">
        <v>163</v>
      </c>
      <c r="B8" s="18" t="s">
        <v>4</v>
      </c>
      <c r="C8" s="19">
        <f>28092613</f>
        <v>28092613</v>
      </c>
      <c r="D8" s="19">
        <f>29171481</f>
        <v>29171481</v>
      </c>
      <c r="E8" s="19">
        <f>29886100</f>
        <v>29886100</v>
      </c>
      <c r="F8" s="19">
        <f>30562866</f>
        <v>30562866</v>
      </c>
      <c r="G8" s="19">
        <f>31454755</f>
        <v>31454755</v>
      </c>
      <c r="H8" s="19">
        <f>32024690</f>
        <v>32024690</v>
      </c>
      <c r="I8" s="19">
        <f>32600000</f>
        <v>32600000</v>
      </c>
    </row>
    <row r="9" spans="1:9" ht="24">
      <c r="A9" s="17" t="s">
        <v>164</v>
      </c>
      <c r="B9" s="20" t="s">
        <v>5</v>
      </c>
      <c r="C9" s="19">
        <f>164883</f>
        <v>164883</v>
      </c>
      <c r="D9" s="19">
        <f>0</f>
        <v>0</v>
      </c>
      <c r="E9" s="19">
        <f>0</f>
        <v>0</v>
      </c>
      <c r="F9" s="19">
        <f>0</f>
        <v>0</v>
      </c>
      <c r="G9" s="19">
        <f>0</f>
        <v>0</v>
      </c>
      <c r="H9" s="19">
        <f>0</f>
        <v>0</v>
      </c>
      <c r="I9" s="19">
        <f>0</f>
        <v>0</v>
      </c>
    </row>
    <row r="10" spans="1:9">
      <c r="A10" s="17" t="s">
        <v>165</v>
      </c>
      <c r="B10" s="21" t="s">
        <v>6</v>
      </c>
      <c r="C10" s="19">
        <f>164883</f>
        <v>164883</v>
      </c>
      <c r="D10" s="19">
        <f>0</f>
        <v>0</v>
      </c>
      <c r="E10" s="19">
        <f>0</f>
        <v>0</v>
      </c>
      <c r="F10" s="19">
        <f>0</f>
        <v>0</v>
      </c>
      <c r="G10" s="19">
        <f>0</f>
        <v>0</v>
      </c>
      <c r="H10" s="19">
        <f>0</f>
        <v>0</v>
      </c>
      <c r="I10" s="19">
        <f>0</f>
        <v>0</v>
      </c>
    </row>
    <row r="11" spans="1:9">
      <c r="A11" s="17" t="s">
        <v>166</v>
      </c>
      <c r="B11" s="22" t="s">
        <v>7</v>
      </c>
      <c r="C11" s="19">
        <f>1951271</f>
        <v>1951271</v>
      </c>
      <c r="D11" s="19">
        <f>747150</f>
        <v>747150</v>
      </c>
      <c r="E11" s="19">
        <f>780000</f>
        <v>780000</v>
      </c>
      <c r="F11" s="19">
        <f>280000</f>
        <v>280000</v>
      </c>
      <c r="G11" s="19">
        <f>320000</f>
        <v>320000</v>
      </c>
      <c r="H11" s="19">
        <f>280000</f>
        <v>280000</v>
      </c>
      <c r="I11" s="19">
        <f>200000</f>
        <v>200000</v>
      </c>
    </row>
    <row r="12" spans="1:9">
      <c r="A12" s="17" t="s">
        <v>167</v>
      </c>
      <c r="B12" s="20" t="s">
        <v>8</v>
      </c>
      <c r="C12" s="19">
        <f>320000</f>
        <v>320000</v>
      </c>
      <c r="D12" s="19">
        <f>280000</f>
        <v>280000</v>
      </c>
      <c r="E12" s="19">
        <f>280000</f>
        <v>280000</v>
      </c>
      <c r="F12" s="19">
        <f>280000</f>
        <v>280000</v>
      </c>
      <c r="G12" s="19">
        <f>320000</f>
        <v>320000</v>
      </c>
      <c r="H12" s="19">
        <f>280000</f>
        <v>280000</v>
      </c>
      <c r="I12" s="19">
        <f>200000</f>
        <v>200000</v>
      </c>
    </row>
    <row r="13" spans="1:9" ht="24">
      <c r="A13" s="17" t="s">
        <v>168</v>
      </c>
      <c r="B13" s="20" t="s">
        <v>9</v>
      </c>
      <c r="C13" s="19">
        <f>1120121</f>
        <v>1120121</v>
      </c>
      <c r="D13" s="19">
        <f>467150</f>
        <v>467150</v>
      </c>
      <c r="E13" s="19">
        <f>500000</f>
        <v>500000</v>
      </c>
      <c r="F13" s="19">
        <f>0</f>
        <v>0</v>
      </c>
      <c r="G13" s="19">
        <f>0</f>
        <v>0</v>
      </c>
      <c r="H13" s="19">
        <f>0</f>
        <v>0</v>
      </c>
      <c r="I13" s="19">
        <f>0</f>
        <v>0</v>
      </c>
    </row>
    <row r="14" spans="1:9">
      <c r="A14" s="23" t="s">
        <v>168</v>
      </c>
      <c r="B14" s="24" t="s">
        <v>10</v>
      </c>
      <c r="C14" s="25">
        <f>1120121</f>
        <v>1120121</v>
      </c>
      <c r="D14" s="25">
        <f>467150</f>
        <v>467150</v>
      </c>
      <c r="E14" s="25">
        <f>500000</f>
        <v>500000</v>
      </c>
      <c r="F14" s="25">
        <f>0</f>
        <v>0</v>
      </c>
      <c r="G14" s="25">
        <f>0</f>
        <v>0</v>
      </c>
      <c r="H14" s="25">
        <f>0</f>
        <v>0</v>
      </c>
      <c r="I14" s="25">
        <f>0</f>
        <v>0</v>
      </c>
    </row>
    <row r="15" spans="1:9" ht="24">
      <c r="A15" s="14">
        <v>2</v>
      </c>
      <c r="B15" s="15" t="s">
        <v>11</v>
      </c>
      <c r="C15" s="16">
        <f>23763884</f>
        <v>23763884</v>
      </c>
      <c r="D15" s="16">
        <f>24258496</f>
        <v>24258496</v>
      </c>
      <c r="E15" s="16">
        <f>24786250</f>
        <v>24786250</v>
      </c>
      <c r="F15" s="16">
        <f>25400850</f>
        <v>25400850</v>
      </c>
      <c r="G15" s="16">
        <f>25667645</f>
        <v>25667645</v>
      </c>
      <c r="H15" s="16">
        <f>26229192</f>
        <v>26229192</v>
      </c>
      <c r="I15" s="16">
        <f>27068000</f>
        <v>27068000</v>
      </c>
    </row>
    <row r="16" spans="1:9">
      <c r="A16" s="17" t="s">
        <v>169</v>
      </c>
      <c r="B16" s="18" t="s">
        <v>12</v>
      </c>
      <c r="C16" s="19">
        <f>10432233</f>
        <v>10432233</v>
      </c>
      <c r="D16" s="19">
        <f>10700000</f>
        <v>10700000</v>
      </c>
      <c r="E16" s="19">
        <f>10990000</f>
        <v>10990000</v>
      </c>
      <c r="F16" s="19">
        <f>11260000</f>
        <v>11260000</v>
      </c>
      <c r="G16" s="19">
        <f>11530000</f>
        <v>11530000</v>
      </c>
      <c r="H16" s="19">
        <f>11850000</f>
        <v>11850000</v>
      </c>
      <c r="I16" s="19">
        <f>12200000</f>
        <v>12200000</v>
      </c>
    </row>
    <row r="17" spans="1:9">
      <c r="A17" s="17" t="s">
        <v>170</v>
      </c>
      <c r="B17" s="18" t="s">
        <v>13</v>
      </c>
      <c r="C17" s="19">
        <f>2752900</f>
        <v>2752900</v>
      </c>
      <c r="D17" s="19">
        <f>2760000</f>
        <v>2760000</v>
      </c>
      <c r="E17" s="19">
        <f>2830000</f>
        <v>2830000</v>
      </c>
      <c r="F17" s="19">
        <f>2900000</f>
        <v>2900000</v>
      </c>
      <c r="G17" s="19">
        <f>2975000</f>
        <v>2975000</v>
      </c>
      <c r="H17" s="19">
        <f>3050000</f>
        <v>3050000</v>
      </c>
      <c r="I17" s="19">
        <f>3120000</f>
        <v>3120000</v>
      </c>
    </row>
    <row r="18" spans="1:9">
      <c r="A18" s="17" t="s">
        <v>171</v>
      </c>
      <c r="B18" s="18" t="s">
        <v>14</v>
      </c>
      <c r="C18" s="19">
        <f>0</f>
        <v>0</v>
      </c>
      <c r="D18" s="19">
        <f>0</f>
        <v>0</v>
      </c>
      <c r="E18" s="19">
        <f>0</f>
        <v>0</v>
      </c>
      <c r="F18" s="19">
        <f>0</f>
        <v>0</v>
      </c>
      <c r="G18" s="19">
        <f>0</f>
        <v>0</v>
      </c>
      <c r="H18" s="19">
        <f>0</f>
        <v>0</v>
      </c>
      <c r="I18" s="19">
        <f>0</f>
        <v>0</v>
      </c>
    </row>
    <row r="19" spans="1:9" ht="24">
      <c r="A19" s="17" t="s">
        <v>172</v>
      </c>
      <c r="B19" s="26" t="s">
        <v>15</v>
      </c>
      <c r="C19" s="19">
        <f>0</f>
        <v>0</v>
      </c>
      <c r="D19" s="19">
        <f>0</f>
        <v>0</v>
      </c>
      <c r="E19" s="19">
        <f>0</f>
        <v>0</v>
      </c>
      <c r="F19" s="19">
        <f>0</f>
        <v>0</v>
      </c>
      <c r="G19" s="19">
        <f>0</f>
        <v>0</v>
      </c>
      <c r="H19" s="19">
        <f>0</f>
        <v>0</v>
      </c>
      <c r="I19" s="19">
        <f>0</f>
        <v>0</v>
      </c>
    </row>
    <row r="20" spans="1:9" ht="24">
      <c r="A20" s="17" t="s">
        <v>173</v>
      </c>
      <c r="B20" s="27" t="s">
        <v>16</v>
      </c>
      <c r="C20" s="19">
        <f>0</f>
        <v>0</v>
      </c>
      <c r="D20" s="19">
        <f>0</f>
        <v>0</v>
      </c>
      <c r="E20" s="19">
        <f>0</f>
        <v>0</v>
      </c>
      <c r="F20" s="19">
        <f>0</f>
        <v>0</v>
      </c>
      <c r="G20" s="19">
        <f>0</f>
        <v>0</v>
      </c>
      <c r="H20" s="19">
        <f>0</f>
        <v>0</v>
      </c>
      <c r="I20" s="19">
        <f>0</f>
        <v>0</v>
      </c>
    </row>
    <row r="21" spans="1:9">
      <c r="A21" s="17" t="s">
        <v>174</v>
      </c>
      <c r="B21" s="18" t="s">
        <v>17</v>
      </c>
      <c r="C21" s="19">
        <f>0</f>
        <v>0</v>
      </c>
      <c r="D21" s="19">
        <f>0</f>
        <v>0</v>
      </c>
      <c r="E21" s="19">
        <f>0</f>
        <v>0</v>
      </c>
      <c r="F21" s="19">
        <f>0</f>
        <v>0</v>
      </c>
      <c r="G21" s="19">
        <f>0</f>
        <v>0</v>
      </c>
      <c r="H21" s="19">
        <f>0</f>
        <v>0</v>
      </c>
      <c r="I21" s="19">
        <f>0</f>
        <v>0</v>
      </c>
    </row>
    <row r="22" spans="1:9" ht="24">
      <c r="A22" s="17" t="s">
        <v>175</v>
      </c>
      <c r="B22" s="18" t="s">
        <v>18</v>
      </c>
      <c r="C22" s="19">
        <f>184227</f>
        <v>184227</v>
      </c>
      <c r="D22" s="19">
        <f>0</f>
        <v>0</v>
      </c>
      <c r="E22" s="19">
        <f>0</f>
        <v>0</v>
      </c>
      <c r="F22" s="19">
        <f>0</f>
        <v>0</v>
      </c>
      <c r="G22" s="19">
        <f>0</f>
        <v>0</v>
      </c>
      <c r="H22" s="19">
        <f>0</f>
        <v>0</v>
      </c>
      <c r="I22" s="19">
        <f>0</f>
        <v>0</v>
      </c>
    </row>
    <row r="23" spans="1:9">
      <c r="A23" s="23" t="s">
        <v>176</v>
      </c>
      <c r="B23" s="28" t="s">
        <v>19</v>
      </c>
      <c r="C23" s="25">
        <f>164883</f>
        <v>164883</v>
      </c>
      <c r="D23" s="25">
        <f>0</f>
        <v>0</v>
      </c>
      <c r="E23" s="25">
        <f>0</f>
        <v>0</v>
      </c>
      <c r="F23" s="25">
        <f>0</f>
        <v>0</v>
      </c>
      <c r="G23" s="25">
        <f>0</f>
        <v>0</v>
      </c>
      <c r="H23" s="25">
        <f>0</f>
        <v>0</v>
      </c>
      <c r="I23" s="25">
        <f>0</f>
        <v>0</v>
      </c>
    </row>
    <row r="24" spans="1:9">
      <c r="A24" s="29">
        <v>3</v>
      </c>
      <c r="B24" s="30" t="s">
        <v>20</v>
      </c>
      <c r="C24" s="16">
        <f>6280000</f>
        <v>6280000</v>
      </c>
      <c r="D24" s="16">
        <f>5660135</f>
        <v>5660135</v>
      </c>
      <c r="E24" s="16">
        <f>5879850</f>
        <v>5879850</v>
      </c>
      <c r="F24" s="16">
        <f>5442016</f>
        <v>5442016</v>
      </c>
      <c r="G24" s="16">
        <f>6107110</f>
        <v>6107110</v>
      </c>
      <c r="H24" s="16">
        <f>6075498</f>
        <v>6075498</v>
      </c>
      <c r="I24" s="16">
        <f>5732000</f>
        <v>5732000</v>
      </c>
    </row>
    <row r="25" spans="1:9" ht="24">
      <c r="A25" s="14" t="s">
        <v>177</v>
      </c>
      <c r="B25" s="15" t="s">
        <v>21</v>
      </c>
      <c r="C25" s="16">
        <f>0</f>
        <v>0</v>
      </c>
      <c r="D25" s="16">
        <f>0</f>
        <v>0</v>
      </c>
      <c r="E25" s="16">
        <f>1135135</f>
        <v>1135135</v>
      </c>
      <c r="F25" s="16">
        <f>1079850</f>
        <v>1079850</v>
      </c>
      <c r="G25" s="16">
        <f>1062016</f>
        <v>1062016</v>
      </c>
      <c r="H25" s="16">
        <f>1767110</f>
        <v>1767110</v>
      </c>
      <c r="I25" s="16">
        <f>1478498</f>
        <v>1478498</v>
      </c>
    </row>
    <row r="26" spans="1:9">
      <c r="A26" s="23" t="s">
        <v>178</v>
      </c>
      <c r="B26" s="31" t="s">
        <v>22</v>
      </c>
      <c r="C26" s="25">
        <f>0</f>
        <v>0</v>
      </c>
      <c r="D26" s="25">
        <f>0</f>
        <v>0</v>
      </c>
      <c r="E26" s="25">
        <f>0</f>
        <v>0</v>
      </c>
      <c r="F26" s="25">
        <f>0</f>
        <v>0</v>
      </c>
      <c r="G26" s="25">
        <f>0</f>
        <v>0</v>
      </c>
      <c r="H26" s="25">
        <f>0</f>
        <v>0</v>
      </c>
      <c r="I26" s="25">
        <f>0</f>
        <v>0</v>
      </c>
    </row>
    <row r="27" spans="1:9" ht="24">
      <c r="A27" s="32" t="s">
        <v>179</v>
      </c>
      <c r="B27" s="33" t="s">
        <v>23</v>
      </c>
      <c r="C27" s="16">
        <f>0</f>
        <v>0</v>
      </c>
      <c r="D27" s="16">
        <f>0</f>
        <v>0</v>
      </c>
      <c r="E27" s="16">
        <f>0</f>
        <v>0</v>
      </c>
      <c r="F27" s="16">
        <f>0</f>
        <v>0</v>
      </c>
      <c r="G27" s="16">
        <f>0</f>
        <v>0</v>
      </c>
      <c r="H27" s="16">
        <f>0</f>
        <v>0</v>
      </c>
      <c r="I27" s="16">
        <f>0</f>
        <v>0</v>
      </c>
    </row>
    <row r="28" spans="1:9">
      <c r="A28" s="23" t="s">
        <v>180</v>
      </c>
      <c r="B28" s="31" t="s">
        <v>22</v>
      </c>
      <c r="C28" s="25">
        <f>0</f>
        <v>0</v>
      </c>
      <c r="D28" s="25">
        <f>0</f>
        <v>0</v>
      </c>
      <c r="E28" s="25">
        <f>0</f>
        <v>0</v>
      </c>
      <c r="F28" s="25">
        <f>0</f>
        <v>0</v>
      </c>
      <c r="G28" s="25">
        <f>0</f>
        <v>0</v>
      </c>
      <c r="H28" s="25">
        <f>0</f>
        <v>0</v>
      </c>
      <c r="I28" s="25">
        <f>0</f>
        <v>0</v>
      </c>
    </row>
    <row r="29" spans="1:9">
      <c r="A29" s="14">
        <v>5</v>
      </c>
      <c r="B29" s="15" t="s">
        <v>24</v>
      </c>
      <c r="C29" s="16">
        <f>758719</f>
        <v>758719</v>
      </c>
      <c r="D29" s="16">
        <f>0</f>
        <v>0</v>
      </c>
      <c r="E29" s="16">
        <f>0</f>
        <v>0</v>
      </c>
      <c r="F29" s="16">
        <f>0</f>
        <v>0</v>
      </c>
      <c r="G29" s="16">
        <f>0</f>
        <v>0</v>
      </c>
      <c r="H29" s="16">
        <f>0</f>
        <v>0</v>
      </c>
      <c r="I29" s="16">
        <f>0</f>
        <v>0</v>
      </c>
    </row>
    <row r="30" spans="1:9">
      <c r="A30" s="23" t="s">
        <v>181</v>
      </c>
      <c r="B30" s="31" t="s">
        <v>22</v>
      </c>
      <c r="C30" s="25">
        <f>0</f>
        <v>0</v>
      </c>
      <c r="D30" s="25">
        <f>0</f>
        <v>0</v>
      </c>
      <c r="E30" s="25">
        <f>0</f>
        <v>0</v>
      </c>
      <c r="F30" s="25">
        <f>0</f>
        <v>0</v>
      </c>
      <c r="G30" s="25">
        <f>0</f>
        <v>0</v>
      </c>
      <c r="H30" s="25">
        <f>0</f>
        <v>0</v>
      </c>
      <c r="I30" s="25">
        <f>0</f>
        <v>0</v>
      </c>
    </row>
    <row r="31" spans="1:9">
      <c r="A31" s="29">
        <v>6</v>
      </c>
      <c r="B31" s="30" t="s">
        <v>25</v>
      </c>
      <c r="C31" s="16">
        <f>7038719</f>
        <v>7038719</v>
      </c>
      <c r="D31" s="16">
        <f>5660135</f>
        <v>5660135</v>
      </c>
      <c r="E31" s="16">
        <f>7014985</f>
        <v>7014985</v>
      </c>
      <c r="F31" s="16">
        <f>6521866</f>
        <v>6521866</v>
      </c>
      <c r="G31" s="16">
        <f>7169126</f>
        <v>7169126</v>
      </c>
      <c r="H31" s="16">
        <f>7842608</f>
        <v>7842608</v>
      </c>
      <c r="I31" s="16">
        <f>7210498</f>
        <v>7210498</v>
      </c>
    </row>
    <row r="32" spans="1:9">
      <c r="A32" s="14">
        <v>7</v>
      </c>
      <c r="B32" s="15" t="s">
        <v>26</v>
      </c>
      <c r="C32" s="16">
        <f>2526841</f>
        <v>2526841</v>
      </c>
      <c r="D32" s="16">
        <f>2206746</f>
        <v>2206746</v>
      </c>
      <c r="E32" s="16">
        <f>2511574</f>
        <v>2511574</v>
      </c>
      <c r="F32" s="16">
        <f>2390020</f>
        <v>2390020</v>
      </c>
      <c r="G32" s="16">
        <f>2279619</f>
        <v>2279619</v>
      </c>
      <c r="H32" s="16">
        <f>1924110</f>
        <v>1924110</v>
      </c>
      <c r="I32" s="16">
        <f>1530498</f>
        <v>1530498</v>
      </c>
    </row>
    <row r="33" spans="1:9" ht="24">
      <c r="A33" s="17" t="s">
        <v>182</v>
      </c>
      <c r="B33" s="27" t="s">
        <v>27</v>
      </c>
      <c r="C33" s="19">
        <f>2201841</f>
        <v>2201841</v>
      </c>
      <c r="D33" s="19">
        <f>1881746</f>
        <v>1881746</v>
      </c>
      <c r="E33" s="19">
        <f>2161574</f>
        <v>2161574</v>
      </c>
      <c r="F33" s="19">
        <f>2120020</f>
        <v>2120020</v>
      </c>
      <c r="G33" s="19">
        <f>2059619</f>
        <v>2059619</v>
      </c>
      <c r="H33" s="19">
        <f>1767110</f>
        <v>1767110</v>
      </c>
      <c r="I33" s="19">
        <f>1478498</f>
        <v>1478498</v>
      </c>
    </row>
    <row r="34" spans="1:9" ht="24">
      <c r="A34" s="17" t="s">
        <v>183</v>
      </c>
      <c r="B34" s="20" t="s">
        <v>28</v>
      </c>
      <c r="C34" s="19">
        <f>758719</f>
        <v>758719</v>
      </c>
      <c r="D34" s="19">
        <f>0</f>
        <v>0</v>
      </c>
      <c r="E34" s="19">
        <f>0</f>
        <v>0</v>
      </c>
      <c r="F34" s="19">
        <f>0</f>
        <v>0</v>
      </c>
      <c r="G34" s="19">
        <f>0</f>
        <v>0</v>
      </c>
      <c r="H34" s="19">
        <f>0</f>
        <v>0</v>
      </c>
      <c r="I34" s="19">
        <f>0</f>
        <v>0</v>
      </c>
    </row>
    <row r="35" spans="1:9">
      <c r="A35" s="17" t="s">
        <v>184</v>
      </c>
      <c r="B35" s="18" t="s">
        <v>29</v>
      </c>
      <c r="C35" s="19">
        <f>325000</f>
        <v>325000</v>
      </c>
      <c r="D35" s="19">
        <f>325000</f>
        <v>325000</v>
      </c>
      <c r="E35" s="19">
        <f>350000</f>
        <v>350000</v>
      </c>
      <c r="F35" s="19">
        <f>270000</f>
        <v>270000</v>
      </c>
      <c r="G35" s="19">
        <f>220000</f>
        <v>220000</v>
      </c>
      <c r="H35" s="19">
        <f>157000</f>
        <v>157000</v>
      </c>
      <c r="I35" s="19">
        <f>52000</f>
        <v>52000</v>
      </c>
    </row>
    <row r="36" spans="1:9">
      <c r="A36" s="23" t="s">
        <v>185</v>
      </c>
      <c r="B36" s="28" t="s">
        <v>30</v>
      </c>
      <c r="C36" s="25">
        <f>325000</f>
        <v>325000</v>
      </c>
      <c r="D36" s="25">
        <f>325000</f>
        <v>325000</v>
      </c>
      <c r="E36" s="25">
        <f>350000</f>
        <v>350000</v>
      </c>
      <c r="F36" s="25">
        <f>270000</f>
        <v>270000</v>
      </c>
      <c r="G36" s="25">
        <f>220000</f>
        <v>220000</v>
      </c>
      <c r="H36" s="25">
        <f>157000</f>
        <v>157000</v>
      </c>
      <c r="I36" s="25">
        <f>52000</f>
        <v>52000</v>
      </c>
    </row>
    <row r="37" spans="1:9">
      <c r="A37" s="29">
        <v>8</v>
      </c>
      <c r="B37" s="34" t="s">
        <v>31</v>
      </c>
      <c r="C37" s="16">
        <f>0</f>
        <v>0</v>
      </c>
      <c r="D37" s="16">
        <f>0</f>
        <v>0</v>
      </c>
      <c r="E37" s="16">
        <f>0</f>
        <v>0</v>
      </c>
      <c r="F37" s="16">
        <f>0</f>
        <v>0</v>
      </c>
      <c r="G37" s="16">
        <f>0</f>
        <v>0</v>
      </c>
      <c r="H37" s="16">
        <f>0</f>
        <v>0</v>
      </c>
      <c r="I37" s="16">
        <f>0</f>
        <v>0</v>
      </c>
    </row>
    <row r="38" spans="1:9">
      <c r="A38" s="29">
        <v>9</v>
      </c>
      <c r="B38" s="30" t="s">
        <v>32</v>
      </c>
      <c r="C38" s="16">
        <f>4511878</f>
        <v>4511878</v>
      </c>
      <c r="D38" s="16">
        <f>3453389</f>
        <v>3453389</v>
      </c>
      <c r="E38" s="16">
        <f>4503411</f>
        <v>4503411</v>
      </c>
      <c r="F38" s="16">
        <f>4131846</f>
        <v>4131846</v>
      </c>
      <c r="G38" s="16">
        <f>4889507</f>
        <v>4889507</v>
      </c>
      <c r="H38" s="16">
        <f>5918498</f>
        <v>5918498</v>
      </c>
      <c r="I38" s="16">
        <f>5680000</f>
        <v>5680000</v>
      </c>
    </row>
    <row r="39" spans="1:9">
      <c r="A39" s="14">
        <v>10</v>
      </c>
      <c r="B39" s="15" t="s">
        <v>33</v>
      </c>
      <c r="C39" s="16">
        <f>5955000</f>
        <v>5955000</v>
      </c>
      <c r="D39" s="16">
        <f>4200000</f>
        <v>4200000</v>
      </c>
      <c r="E39" s="16">
        <f>4450000</f>
        <v>4450000</v>
      </c>
      <c r="F39" s="16">
        <f>4110000</f>
        <v>4110000</v>
      </c>
      <c r="G39" s="16">
        <f>4120000</f>
        <v>4120000</v>
      </c>
      <c r="H39" s="16">
        <f>4440000</f>
        <v>4440000</v>
      </c>
      <c r="I39" s="16">
        <f>5680000</f>
        <v>5680000</v>
      </c>
    </row>
    <row r="40" spans="1:9">
      <c r="A40" s="17" t="s">
        <v>205</v>
      </c>
      <c r="B40" s="18" t="s">
        <v>34</v>
      </c>
      <c r="C40" s="19">
        <f>305000</f>
        <v>305000</v>
      </c>
      <c r="D40" s="19">
        <f>3555000</f>
        <v>3555000</v>
      </c>
      <c r="E40" s="19">
        <f>2990000</f>
        <v>2990000</v>
      </c>
      <c r="F40" s="19">
        <f>2820000</f>
        <v>2820000</v>
      </c>
      <c r="G40" s="19">
        <f>3300000</f>
        <v>3300000</v>
      </c>
      <c r="H40" s="19">
        <f>3300000</f>
        <v>3300000</v>
      </c>
      <c r="I40" s="19">
        <f>2400000</f>
        <v>2400000</v>
      </c>
    </row>
    <row r="41" spans="1:9" ht="24">
      <c r="A41" s="17" t="s">
        <v>186</v>
      </c>
      <c r="B41" s="18" t="s">
        <v>35</v>
      </c>
      <c r="C41" s="19">
        <f>2127000</f>
        <v>2127000</v>
      </c>
      <c r="D41" s="19">
        <f>0</f>
        <v>0</v>
      </c>
      <c r="E41" s="19">
        <f>0</f>
        <v>0</v>
      </c>
      <c r="F41" s="19">
        <f>0</f>
        <v>0</v>
      </c>
      <c r="G41" s="19">
        <f>0</f>
        <v>0</v>
      </c>
      <c r="H41" s="19">
        <f>0</f>
        <v>0</v>
      </c>
      <c r="I41" s="19">
        <f>0</f>
        <v>0</v>
      </c>
    </row>
    <row r="42" spans="1:9">
      <c r="A42" s="23" t="s">
        <v>187</v>
      </c>
      <c r="B42" s="31" t="s">
        <v>36</v>
      </c>
      <c r="C42" s="25">
        <f>1069348</f>
        <v>1069348</v>
      </c>
      <c r="D42" s="25">
        <f>0</f>
        <v>0</v>
      </c>
      <c r="E42" s="25">
        <f>0</f>
        <v>0</v>
      </c>
      <c r="F42" s="25">
        <f>0</f>
        <v>0</v>
      </c>
      <c r="G42" s="25">
        <f>0</f>
        <v>0</v>
      </c>
      <c r="H42" s="25">
        <f>0</f>
        <v>0</v>
      </c>
      <c r="I42" s="25">
        <f>0</f>
        <v>0</v>
      </c>
    </row>
    <row r="43" spans="1:9">
      <c r="A43" s="14">
        <v>11</v>
      </c>
      <c r="B43" s="15" t="s">
        <v>37</v>
      </c>
      <c r="C43" s="16">
        <f>1443122</f>
        <v>1443122</v>
      </c>
      <c r="D43" s="16">
        <f>1881746</f>
        <v>1881746</v>
      </c>
      <c r="E43" s="16">
        <f>1026439</f>
        <v>1026439</v>
      </c>
      <c r="F43" s="16">
        <f>1040170</f>
        <v>1040170</v>
      </c>
      <c r="G43" s="16">
        <f>997603</f>
        <v>997603</v>
      </c>
      <c r="H43" s="16">
        <f>0</f>
        <v>0</v>
      </c>
      <c r="I43" s="16">
        <f>0</f>
        <v>0</v>
      </c>
    </row>
    <row r="44" spans="1:9">
      <c r="A44" s="23" t="s">
        <v>188</v>
      </c>
      <c r="B44" s="31" t="s">
        <v>22</v>
      </c>
      <c r="C44" s="25">
        <f>0</f>
        <v>0</v>
      </c>
      <c r="D44" s="25">
        <f>0</f>
        <v>0</v>
      </c>
      <c r="E44" s="25">
        <f>0</f>
        <v>0</v>
      </c>
      <c r="F44" s="25">
        <f>0</f>
        <v>0</v>
      </c>
      <c r="G44" s="25">
        <f>0</f>
        <v>0</v>
      </c>
      <c r="H44" s="25">
        <f>0</f>
        <v>0</v>
      </c>
      <c r="I44" s="25">
        <f>0</f>
        <v>0</v>
      </c>
    </row>
    <row r="45" spans="1:9">
      <c r="A45" s="29">
        <v>12</v>
      </c>
      <c r="B45" s="30" t="s">
        <v>38</v>
      </c>
      <c r="C45" s="16">
        <f>0</f>
        <v>0</v>
      </c>
      <c r="D45" s="16">
        <f>1135135</f>
        <v>1135135</v>
      </c>
      <c r="E45" s="16">
        <f>1079850</f>
        <v>1079850</v>
      </c>
      <c r="F45" s="16">
        <f>1062016</f>
        <v>1062016</v>
      </c>
      <c r="G45" s="16">
        <f>1767110</f>
        <v>1767110</v>
      </c>
      <c r="H45" s="16">
        <f>1478498</f>
        <v>1478498</v>
      </c>
      <c r="I45" s="16">
        <f>0</f>
        <v>0</v>
      </c>
    </row>
    <row r="46" spans="1:9">
      <c r="A46" s="14">
        <v>13</v>
      </c>
      <c r="B46" s="15" t="s">
        <v>39</v>
      </c>
      <c r="C46" s="16">
        <f>6522609</f>
        <v>6522609</v>
      </c>
      <c r="D46" s="16">
        <f>6522609</f>
        <v>6522609</v>
      </c>
      <c r="E46" s="16">
        <f>5387474</f>
        <v>5387474</v>
      </c>
      <c r="F46" s="16">
        <f>4307624</f>
        <v>4307624</v>
      </c>
      <c r="G46" s="16">
        <f>3245608</f>
        <v>3245608</v>
      </c>
      <c r="H46" s="16">
        <f>1478498</f>
        <v>1478498</v>
      </c>
      <c r="I46" s="16">
        <f>0</f>
        <v>0</v>
      </c>
    </row>
    <row r="47" spans="1:9" ht="24">
      <c r="A47" s="23" t="s">
        <v>189</v>
      </c>
      <c r="B47" s="31" t="s">
        <v>40</v>
      </c>
      <c r="C47" s="25">
        <f>0</f>
        <v>0</v>
      </c>
      <c r="D47" s="25">
        <f>0</f>
        <v>0</v>
      </c>
      <c r="E47" s="25">
        <f>0</f>
        <v>0</v>
      </c>
      <c r="F47" s="25">
        <f>0</f>
        <v>0</v>
      </c>
      <c r="G47" s="25">
        <f>0</f>
        <v>0</v>
      </c>
      <c r="H47" s="25">
        <f>0</f>
        <v>0</v>
      </c>
      <c r="I47" s="25">
        <f>0</f>
        <v>0</v>
      </c>
    </row>
    <row r="48" spans="1:9">
      <c r="A48" s="29">
        <v>14</v>
      </c>
      <c r="B48" s="30" t="s">
        <v>41</v>
      </c>
      <c r="C48" s="16">
        <f>0</f>
        <v>0</v>
      </c>
      <c r="D48" s="16">
        <f>0</f>
        <v>0</v>
      </c>
      <c r="E48" s="16">
        <f>0</f>
        <v>0</v>
      </c>
      <c r="F48" s="16">
        <f>0</f>
        <v>0</v>
      </c>
      <c r="G48" s="16">
        <f>0</f>
        <v>0</v>
      </c>
      <c r="H48" s="16">
        <f>0</f>
        <v>0</v>
      </c>
      <c r="I48" s="16">
        <f>0</f>
        <v>0</v>
      </c>
    </row>
    <row r="49" spans="1:9" ht="36">
      <c r="A49" s="35">
        <v>15</v>
      </c>
      <c r="B49" s="30" t="s">
        <v>42</v>
      </c>
      <c r="C49" s="16">
        <f>0</f>
        <v>0</v>
      </c>
      <c r="D49" s="16">
        <f>0</f>
        <v>0</v>
      </c>
      <c r="E49" s="16">
        <f>0</f>
        <v>0</v>
      </c>
      <c r="F49" s="16">
        <f>0</f>
        <v>0</v>
      </c>
      <c r="G49" s="16">
        <f>0</f>
        <v>0</v>
      </c>
      <c r="H49" s="16">
        <f>0</f>
        <v>0</v>
      </c>
      <c r="I49" s="16">
        <f>0</f>
        <v>0</v>
      </c>
    </row>
    <row r="50" spans="1:9" ht="24">
      <c r="A50" s="35">
        <v>16</v>
      </c>
      <c r="B50" s="30" t="s">
        <v>43</v>
      </c>
      <c r="C50" s="16">
        <f>0</f>
        <v>0</v>
      </c>
      <c r="D50" s="16">
        <f>1135135</f>
        <v>1135135</v>
      </c>
      <c r="E50" s="16">
        <f>1079850</f>
        <v>1079850</v>
      </c>
      <c r="F50" s="16">
        <f>1062016</f>
        <v>1062016</v>
      </c>
      <c r="G50" s="16">
        <f>1767110</f>
        <v>1767110</v>
      </c>
      <c r="H50" s="16">
        <f>1478498</f>
        <v>1478498</v>
      </c>
      <c r="I50" s="16">
        <f>0</f>
        <v>0</v>
      </c>
    </row>
    <row r="51" spans="1:9">
      <c r="A51" s="36">
        <v>17</v>
      </c>
      <c r="B51" s="37" t="s">
        <v>44</v>
      </c>
      <c r="C51" s="16">
        <f>0</f>
        <v>0</v>
      </c>
      <c r="D51" s="16">
        <f>0</f>
        <v>0</v>
      </c>
      <c r="E51" s="16">
        <f>0</f>
        <v>0</v>
      </c>
      <c r="F51" s="16">
        <f>0</f>
        <v>0</v>
      </c>
      <c r="G51" s="16">
        <f>0</f>
        <v>0</v>
      </c>
      <c r="H51" s="16">
        <f>0</f>
        <v>0</v>
      </c>
      <c r="I51" s="16">
        <f>0</f>
        <v>0</v>
      </c>
    </row>
    <row r="52" spans="1:9">
      <c r="A52" s="38" t="s">
        <v>190</v>
      </c>
      <c r="B52" s="39" t="s">
        <v>45</v>
      </c>
      <c r="C52" s="25">
        <f>0</f>
        <v>0</v>
      </c>
      <c r="D52" s="25">
        <f>0</f>
        <v>0</v>
      </c>
      <c r="E52" s="25">
        <f>0</f>
        <v>0</v>
      </c>
      <c r="F52" s="25">
        <f>0</f>
        <v>0</v>
      </c>
      <c r="G52" s="25">
        <f>0</f>
        <v>0</v>
      </c>
      <c r="H52" s="25">
        <f>0</f>
        <v>0</v>
      </c>
      <c r="I52" s="25">
        <f>0</f>
        <v>0</v>
      </c>
    </row>
    <row r="53" spans="1:9" ht="24">
      <c r="A53" s="40" t="s">
        <v>191</v>
      </c>
      <c r="B53" s="41" t="s">
        <v>46</v>
      </c>
      <c r="C53" s="88"/>
      <c r="D53" s="89"/>
      <c r="E53" s="89"/>
      <c r="F53" s="89"/>
      <c r="G53" s="89"/>
      <c r="H53" s="89"/>
      <c r="I53" s="89"/>
    </row>
    <row r="54" spans="1:9" ht="24">
      <c r="A54" s="42" t="s">
        <v>192</v>
      </c>
      <c r="B54" s="27" t="s">
        <v>47</v>
      </c>
      <c r="C54" s="43">
        <f>0</f>
        <v>0</v>
      </c>
      <c r="D54" s="43">
        <f>0</f>
        <v>0</v>
      </c>
      <c r="E54" s="43">
        <f>0</f>
        <v>0</v>
      </c>
      <c r="F54" s="43">
        <f>0</f>
        <v>0</v>
      </c>
      <c r="G54" s="43">
        <f>0</f>
        <v>0</v>
      </c>
      <c r="H54" s="43">
        <f>0</f>
        <v>0</v>
      </c>
      <c r="I54" s="43">
        <f>0</f>
        <v>0</v>
      </c>
    </row>
    <row r="55" spans="1:9" ht="24">
      <c r="A55" s="42" t="s">
        <v>193</v>
      </c>
      <c r="B55" s="27" t="s">
        <v>48</v>
      </c>
      <c r="C55" s="19">
        <f>0</f>
        <v>0</v>
      </c>
      <c r="D55" s="19">
        <f>0</f>
        <v>0</v>
      </c>
      <c r="E55" s="19">
        <f>0</f>
        <v>0</v>
      </c>
      <c r="F55" s="19">
        <f>0</f>
        <v>0</v>
      </c>
      <c r="G55" s="19">
        <f>0</f>
        <v>0</v>
      </c>
      <c r="H55" s="19">
        <f>0</f>
        <v>0</v>
      </c>
      <c r="I55" s="19">
        <f>0</f>
        <v>0</v>
      </c>
    </row>
    <row r="56" spans="1:9" ht="24">
      <c r="A56" s="108" t="s">
        <v>194</v>
      </c>
      <c r="B56" s="44" t="s">
        <v>49</v>
      </c>
      <c r="C56" s="19">
        <f>0</f>
        <v>0</v>
      </c>
      <c r="D56" s="19">
        <f>0</f>
        <v>0</v>
      </c>
      <c r="E56" s="19">
        <f>0</f>
        <v>0</v>
      </c>
      <c r="F56" s="19">
        <f>0</f>
        <v>0</v>
      </c>
      <c r="G56" s="19">
        <f>0</f>
        <v>0</v>
      </c>
      <c r="H56" s="19">
        <f>0</f>
        <v>0</v>
      </c>
      <c r="I56" s="19">
        <f>0</f>
        <v>0</v>
      </c>
    </row>
    <row r="57" spans="1:9" ht="24">
      <c r="A57" s="108" t="s">
        <v>195</v>
      </c>
      <c r="B57" s="44" t="s">
        <v>50</v>
      </c>
      <c r="C57" s="19">
        <f>0</f>
        <v>0</v>
      </c>
      <c r="D57" s="19">
        <f>0</f>
        <v>0</v>
      </c>
      <c r="E57" s="19">
        <f>0</f>
        <v>0</v>
      </c>
      <c r="F57" s="19">
        <f>0</f>
        <v>0</v>
      </c>
      <c r="G57" s="19">
        <f>0</f>
        <v>0</v>
      </c>
      <c r="H57" s="19">
        <f>0</f>
        <v>0</v>
      </c>
      <c r="I57" s="19">
        <f>0</f>
        <v>0</v>
      </c>
    </row>
    <row r="58" spans="1:9" ht="36">
      <c r="A58" s="38" t="s">
        <v>196</v>
      </c>
      <c r="B58" s="39" t="s">
        <v>51</v>
      </c>
      <c r="C58" s="25">
        <f>0</f>
        <v>0</v>
      </c>
      <c r="D58" s="25">
        <f>0</f>
        <v>0</v>
      </c>
      <c r="E58" s="25">
        <f>0</f>
        <v>0</v>
      </c>
      <c r="F58" s="25">
        <f>0</f>
        <v>0</v>
      </c>
      <c r="G58" s="25">
        <f>0</f>
        <v>0</v>
      </c>
      <c r="H58" s="25">
        <f>0</f>
        <v>0</v>
      </c>
      <c r="I58" s="25">
        <f>0</f>
        <v>0</v>
      </c>
    </row>
    <row r="59" spans="1:9">
      <c r="A59" s="45">
        <v>18</v>
      </c>
      <c r="B59" s="46" t="s">
        <v>52</v>
      </c>
      <c r="C59" s="47">
        <f>0.2171</f>
        <v>0.21709999999999999</v>
      </c>
      <c r="D59" s="47">
        <f>0.218</f>
        <v>0.218</v>
      </c>
      <c r="E59" s="47">
        <f>0.1757</f>
        <v>0.1757</v>
      </c>
      <c r="F59" s="47">
        <f>0.1397</f>
        <v>0.13969999999999999</v>
      </c>
      <c r="G59" s="47">
        <f>0.1021</f>
        <v>0.1021</v>
      </c>
      <c r="H59" s="47">
        <f>0.0458</f>
        <v>4.58E-2</v>
      </c>
      <c r="I59" s="47">
        <f>0</f>
        <v>0</v>
      </c>
    </row>
    <row r="60" spans="1:9" ht="24">
      <c r="A60" s="42" t="s">
        <v>197</v>
      </c>
      <c r="B60" s="48" t="s">
        <v>53</v>
      </c>
      <c r="C60" s="49">
        <f>0.2171</f>
        <v>0.21709999999999999</v>
      </c>
      <c r="D60" s="49">
        <f>0.218</f>
        <v>0.218</v>
      </c>
      <c r="E60" s="49">
        <f>0.1757</f>
        <v>0.1757</v>
      </c>
      <c r="F60" s="49">
        <f>0.1397</f>
        <v>0.13969999999999999</v>
      </c>
      <c r="G60" s="49">
        <f>0.1021</f>
        <v>0.1021</v>
      </c>
      <c r="H60" s="49">
        <f>0.0458</f>
        <v>4.58E-2</v>
      </c>
      <c r="I60" s="49">
        <f>0</f>
        <v>0</v>
      </c>
    </row>
    <row r="61" spans="1:9" ht="24">
      <c r="A61" s="42">
        <v>19</v>
      </c>
      <c r="B61" s="50" t="s">
        <v>54</v>
      </c>
      <c r="C61" s="49">
        <f>0.0841</f>
        <v>8.4099999999999994E-2</v>
      </c>
      <c r="D61" s="49">
        <f>0.0738</f>
        <v>7.3800000000000004E-2</v>
      </c>
      <c r="E61" s="49">
        <f>0.0819</f>
        <v>8.1900000000000001E-2</v>
      </c>
      <c r="F61" s="49">
        <f>0.0775</f>
        <v>7.7499999999999999E-2</v>
      </c>
      <c r="G61" s="49">
        <f>0.0717</f>
        <v>7.17E-2</v>
      </c>
      <c r="H61" s="49">
        <f>0.0596</f>
        <v>5.96E-2</v>
      </c>
      <c r="I61" s="49">
        <f>0.0467</f>
        <v>4.6699999999999998E-2</v>
      </c>
    </row>
    <row r="62" spans="1:9" ht="24">
      <c r="A62" s="38" t="s">
        <v>198</v>
      </c>
      <c r="B62" s="51" t="s">
        <v>55</v>
      </c>
      <c r="C62" s="52">
        <f>0.0589</f>
        <v>5.8900000000000001E-2</v>
      </c>
      <c r="D62" s="52">
        <f>0.0738</f>
        <v>7.3800000000000004E-2</v>
      </c>
      <c r="E62" s="52">
        <f>0.0819</f>
        <v>8.1900000000000001E-2</v>
      </c>
      <c r="F62" s="52">
        <f>0.0775</f>
        <v>7.7499999999999999E-2</v>
      </c>
      <c r="G62" s="52">
        <f>0.0717</f>
        <v>7.17E-2</v>
      </c>
      <c r="H62" s="52">
        <f>0.0596</f>
        <v>5.96E-2</v>
      </c>
      <c r="I62" s="52">
        <f>0.0467</f>
        <v>4.6699999999999998E-2</v>
      </c>
    </row>
    <row r="63" spans="1:9">
      <c r="A63" s="45">
        <v>20</v>
      </c>
      <c r="B63" s="46" t="s">
        <v>56</v>
      </c>
      <c r="C63" s="47">
        <f>0.1439</f>
        <v>0.1439</v>
      </c>
      <c r="D63" s="47">
        <f>0.1627</f>
        <v>0.16270000000000001</v>
      </c>
      <c r="E63" s="47">
        <f>0.164</f>
        <v>0.16400000000000001</v>
      </c>
      <c r="F63" s="47">
        <f>0.1677</f>
        <v>0.16769999999999999</v>
      </c>
      <c r="G63" s="47">
        <f>0.1853</f>
        <v>0.18529999999999999</v>
      </c>
      <c r="H63" s="47">
        <f>0.1832</f>
        <v>0.1832</v>
      </c>
      <c r="I63" s="47">
        <f>0.1732</f>
        <v>0.17319999999999999</v>
      </c>
    </row>
    <row r="64" spans="1:9">
      <c r="A64" s="42" t="s">
        <v>199</v>
      </c>
      <c r="B64" s="48" t="s">
        <v>57</v>
      </c>
      <c r="C64" s="49">
        <f>0.0912</f>
        <v>9.1200000000000003E-2</v>
      </c>
      <c r="D64" s="49">
        <f>0.1176</f>
        <v>0.1176</v>
      </c>
      <c r="E64" s="49">
        <f>0.143</f>
        <v>0.14299999999999999</v>
      </c>
      <c r="F64" s="49">
        <f>0.1569</f>
        <v>0.15690000000000001</v>
      </c>
      <c r="G64" s="49">
        <f>0.1648</f>
        <v>0.1648</v>
      </c>
      <c r="H64" s="49">
        <f>0.1723</f>
        <v>0.17230000000000001</v>
      </c>
      <c r="I64" s="49">
        <f>0.1787</f>
        <v>0.1787</v>
      </c>
    </row>
    <row r="65" spans="1:9" ht="24">
      <c r="A65" s="42" t="s">
        <v>200</v>
      </c>
      <c r="B65" s="48" t="s">
        <v>58</v>
      </c>
      <c r="C65" s="49">
        <f>0.0868</f>
        <v>8.6800000000000002E-2</v>
      </c>
      <c r="D65" s="49">
        <f>0.1132</f>
        <v>0.1132</v>
      </c>
      <c r="E65" s="49">
        <f>0.1387</f>
        <v>0.13869999999999999</v>
      </c>
      <c r="F65" s="49">
        <f>0.1569</f>
        <v>0.15690000000000001</v>
      </c>
      <c r="G65" s="49">
        <f>0.1648</f>
        <v>0.1648</v>
      </c>
      <c r="H65" s="49">
        <f>0.1723</f>
        <v>0.17230000000000001</v>
      </c>
      <c r="I65" s="49">
        <f>0.1787</f>
        <v>0.1787</v>
      </c>
    </row>
    <row r="66" spans="1:9" ht="24">
      <c r="A66" s="42">
        <v>21</v>
      </c>
      <c r="B66" s="48" t="s">
        <v>59</v>
      </c>
      <c r="C66" s="49">
        <f>0.0841</f>
        <v>8.4099999999999994E-2</v>
      </c>
      <c r="D66" s="49">
        <f>0.0738</f>
        <v>7.3800000000000004E-2</v>
      </c>
      <c r="E66" s="49">
        <f>0.0819</f>
        <v>8.1900000000000001E-2</v>
      </c>
      <c r="F66" s="49">
        <f>0.0775</f>
        <v>7.7499999999999999E-2</v>
      </c>
      <c r="G66" s="49">
        <f>0.0717</f>
        <v>7.17E-2</v>
      </c>
      <c r="H66" s="49">
        <f>0.0596</f>
        <v>5.96E-2</v>
      </c>
      <c r="I66" s="49">
        <f>0.0467</f>
        <v>4.6699999999999998E-2</v>
      </c>
    </row>
    <row r="67" spans="1:9" ht="24">
      <c r="A67" s="53" t="s">
        <v>201</v>
      </c>
      <c r="B67" s="54" t="s">
        <v>60</v>
      </c>
      <c r="C67" s="55" t="str">
        <f>+IF(C66&lt;=C64,"Spełnia","Nie spełnia")</f>
        <v>Spełnia</v>
      </c>
      <c r="D67" s="55" t="str">
        <f t="shared" ref="D67:I67" si="1">+IF(D66&lt;=D64,"Spełnia","Nie spełnia")</f>
        <v>Spełnia</v>
      </c>
      <c r="E67" s="55" t="str">
        <f t="shared" si="1"/>
        <v>Spełnia</v>
      </c>
      <c r="F67" s="55" t="str">
        <f t="shared" si="1"/>
        <v>Spełnia</v>
      </c>
      <c r="G67" s="55" t="str">
        <f t="shared" si="1"/>
        <v>Spełnia</v>
      </c>
      <c r="H67" s="55" t="str">
        <f t="shared" si="1"/>
        <v>Spełnia</v>
      </c>
      <c r="I67" s="55" t="str">
        <f t="shared" si="1"/>
        <v>Spełnia</v>
      </c>
    </row>
    <row r="68" spans="1:9" ht="24">
      <c r="A68" s="53" t="s">
        <v>202</v>
      </c>
      <c r="B68" s="54" t="s">
        <v>61</v>
      </c>
      <c r="C68" s="55" t="str">
        <f>+IF(C66&lt;=C65,"Spełnia","Nie spełnia")</f>
        <v>Spełnia</v>
      </c>
      <c r="D68" s="55" t="str">
        <f t="shared" ref="D68:I68" si="2">+IF(D66&lt;=D65,"Spełnia","Nie spełnia")</f>
        <v>Spełnia</v>
      </c>
      <c r="E68" s="55" t="str">
        <f t="shared" si="2"/>
        <v>Spełnia</v>
      </c>
      <c r="F68" s="55" t="str">
        <f t="shared" si="2"/>
        <v>Spełnia</v>
      </c>
      <c r="G68" s="55" t="str">
        <f t="shared" si="2"/>
        <v>Spełnia</v>
      </c>
      <c r="H68" s="55" t="str">
        <f t="shared" si="2"/>
        <v>Spełnia</v>
      </c>
      <c r="I68" s="55" t="str">
        <f t="shared" si="2"/>
        <v>Spełnia</v>
      </c>
    </row>
    <row r="69" spans="1:9" ht="25.5">
      <c r="A69" s="56">
        <v>22</v>
      </c>
      <c r="B69" s="57" t="s">
        <v>62</v>
      </c>
      <c r="C69" s="49">
        <f>0.0589</f>
        <v>5.8900000000000001E-2</v>
      </c>
      <c r="D69" s="49">
        <f>0.0738</f>
        <v>7.3800000000000004E-2</v>
      </c>
      <c r="E69" s="49">
        <f>0.0819</f>
        <v>8.1900000000000001E-2</v>
      </c>
      <c r="F69" s="49">
        <f>0.0775</f>
        <v>7.7499999999999999E-2</v>
      </c>
      <c r="G69" s="49">
        <f>0.0717</f>
        <v>7.17E-2</v>
      </c>
      <c r="H69" s="49">
        <f>0.0596</f>
        <v>5.96E-2</v>
      </c>
      <c r="I69" s="49">
        <f>0.0467</f>
        <v>4.6699999999999998E-2</v>
      </c>
    </row>
    <row r="70" spans="1:9" ht="25.5">
      <c r="A70" s="58" t="s">
        <v>203</v>
      </c>
      <c r="B70" s="59" t="s">
        <v>63</v>
      </c>
      <c r="C70" s="55" t="str">
        <f>+IF(C69&lt;=C64,"Spełnia","Nie spełnia")</f>
        <v>Spełnia</v>
      </c>
      <c r="D70" s="55" t="str">
        <f t="shared" ref="D70:I70" si="3">+IF(D69&lt;=D64,"Spełnia","Nie spełnia")</f>
        <v>Spełnia</v>
      </c>
      <c r="E70" s="55" t="str">
        <f t="shared" si="3"/>
        <v>Spełnia</v>
      </c>
      <c r="F70" s="55" t="str">
        <f t="shared" si="3"/>
        <v>Spełnia</v>
      </c>
      <c r="G70" s="55" t="str">
        <f t="shared" si="3"/>
        <v>Spełnia</v>
      </c>
      <c r="H70" s="55" t="str">
        <f t="shared" si="3"/>
        <v>Spełnia</v>
      </c>
      <c r="I70" s="55" t="str">
        <f t="shared" si="3"/>
        <v>Spełnia</v>
      </c>
    </row>
    <row r="71" spans="1:9" ht="25.5">
      <c r="A71" s="60" t="s">
        <v>204</v>
      </c>
      <c r="B71" s="61" t="s">
        <v>64</v>
      </c>
      <c r="C71" s="62" t="str">
        <f>+IF(C69&lt;=C65,"Spełnia","Nie spełnia")</f>
        <v>Spełnia</v>
      </c>
      <c r="D71" s="62" t="str">
        <f t="shared" ref="D71:I71" si="4">+IF(D69&lt;=D65,"Spełnia","Nie spełnia")</f>
        <v>Spełnia</v>
      </c>
      <c r="E71" s="62" t="str">
        <f t="shared" si="4"/>
        <v>Spełnia</v>
      </c>
      <c r="F71" s="62" t="str">
        <f t="shared" si="4"/>
        <v>Spełnia</v>
      </c>
      <c r="G71" s="62" t="str">
        <f t="shared" si="4"/>
        <v>Spełnia</v>
      </c>
      <c r="H71" s="62" t="str">
        <f t="shared" si="4"/>
        <v>Spełnia</v>
      </c>
      <c r="I71" s="62" t="str">
        <f t="shared" si="4"/>
        <v>Spełnia</v>
      </c>
    </row>
    <row r="72" spans="1:9">
      <c r="A72" s="63">
        <v>23</v>
      </c>
      <c r="B72" s="64" t="s">
        <v>65</v>
      </c>
      <c r="C72" s="16">
        <f>28092613</f>
        <v>28092613</v>
      </c>
      <c r="D72" s="16">
        <f>29171481</f>
        <v>29171481</v>
      </c>
      <c r="E72" s="16">
        <f>29886100</f>
        <v>29886100</v>
      </c>
      <c r="F72" s="16">
        <f>30562866</f>
        <v>30562866</v>
      </c>
      <c r="G72" s="16">
        <f>31454755</f>
        <v>31454755</v>
      </c>
      <c r="H72" s="16">
        <f>32024690</f>
        <v>32024690</v>
      </c>
      <c r="I72" s="16">
        <f>32600000</f>
        <v>32600000</v>
      </c>
    </row>
    <row r="73" spans="1:9">
      <c r="A73" s="58">
        <v>24</v>
      </c>
      <c r="B73" s="65" t="s">
        <v>66</v>
      </c>
      <c r="C73" s="19">
        <f>24088884</f>
        <v>24088884</v>
      </c>
      <c r="D73" s="19">
        <f>24583496</f>
        <v>24583496</v>
      </c>
      <c r="E73" s="19">
        <f>25136250</f>
        <v>25136250</v>
      </c>
      <c r="F73" s="19">
        <f>25670850</f>
        <v>25670850</v>
      </c>
      <c r="G73" s="19">
        <f>25887645</f>
        <v>25887645</v>
      </c>
      <c r="H73" s="19">
        <f>26386192</f>
        <v>26386192</v>
      </c>
      <c r="I73" s="19">
        <f>27120000</f>
        <v>27120000</v>
      </c>
    </row>
    <row r="74" spans="1:9">
      <c r="A74" s="60">
        <v>25</v>
      </c>
      <c r="B74" s="66" t="s">
        <v>67</v>
      </c>
      <c r="C74" s="25">
        <f>4003729</f>
        <v>4003729</v>
      </c>
      <c r="D74" s="25">
        <f>4587985</f>
        <v>4587985</v>
      </c>
      <c r="E74" s="25">
        <f>4749850</f>
        <v>4749850</v>
      </c>
      <c r="F74" s="25">
        <f>4892016</f>
        <v>4892016</v>
      </c>
      <c r="G74" s="25">
        <f>5567110</f>
        <v>5567110</v>
      </c>
      <c r="H74" s="25">
        <f>5638498</f>
        <v>5638498</v>
      </c>
      <c r="I74" s="25">
        <f>5480000</f>
        <v>5480000</v>
      </c>
    </row>
    <row r="75" spans="1:9">
      <c r="A75" s="63">
        <v>26</v>
      </c>
      <c r="B75" s="64" t="s">
        <v>68</v>
      </c>
      <c r="C75" s="16">
        <f>30043884</f>
        <v>30043884</v>
      </c>
      <c r="D75" s="16">
        <f>29918631</f>
        <v>29918631</v>
      </c>
      <c r="E75" s="16">
        <f>30666100</f>
        <v>30666100</v>
      </c>
      <c r="F75" s="16">
        <f>30842866</f>
        <v>30842866</v>
      </c>
      <c r="G75" s="16">
        <f>31774755</f>
        <v>31774755</v>
      </c>
      <c r="H75" s="16">
        <f>32304690</f>
        <v>32304690</v>
      </c>
      <c r="I75" s="16">
        <f>32800000</f>
        <v>32800000</v>
      </c>
    </row>
    <row r="76" spans="1:9">
      <c r="A76" s="58">
        <v>27</v>
      </c>
      <c r="B76" s="65" t="s">
        <v>69</v>
      </c>
      <c r="C76" s="19">
        <f>30043884</f>
        <v>30043884</v>
      </c>
      <c r="D76" s="19">
        <f>28783496</f>
        <v>28783496</v>
      </c>
      <c r="E76" s="19">
        <f>29586250</f>
        <v>29586250</v>
      </c>
      <c r="F76" s="19">
        <f>29780850</f>
        <v>29780850</v>
      </c>
      <c r="G76" s="19">
        <f>30007645</f>
        <v>30007645</v>
      </c>
      <c r="H76" s="19">
        <f>30826192</f>
        <v>30826192</v>
      </c>
      <c r="I76" s="19">
        <f>32800000</f>
        <v>32800000</v>
      </c>
    </row>
    <row r="77" spans="1:9">
      <c r="A77" s="60">
        <v>28</v>
      </c>
      <c r="B77" s="66" t="s">
        <v>70</v>
      </c>
      <c r="C77" s="25">
        <f>0</f>
        <v>0</v>
      </c>
      <c r="D77" s="25">
        <f>1135135</f>
        <v>1135135</v>
      </c>
      <c r="E77" s="25">
        <f>1079850</f>
        <v>1079850</v>
      </c>
      <c r="F77" s="25">
        <f>1062016</f>
        <v>1062016</v>
      </c>
      <c r="G77" s="25">
        <f>1767110</f>
        <v>1767110</v>
      </c>
      <c r="H77" s="25">
        <f>1478498</f>
        <v>1478498</v>
      </c>
      <c r="I77" s="25">
        <f>0</f>
        <v>0</v>
      </c>
    </row>
    <row r="78" spans="1:9">
      <c r="A78" s="63">
        <v>29</v>
      </c>
      <c r="B78" s="64" t="s">
        <v>71</v>
      </c>
      <c r="C78" s="16">
        <f>2201841</f>
        <v>2201841</v>
      </c>
      <c r="D78" s="16">
        <f>1881746</f>
        <v>1881746</v>
      </c>
      <c r="E78" s="16">
        <f>2161574</f>
        <v>2161574</v>
      </c>
      <c r="F78" s="16">
        <f>2120020</f>
        <v>2120020</v>
      </c>
      <c r="G78" s="16">
        <f>2059619</f>
        <v>2059619</v>
      </c>
      <c r="H78" s="16">
        <f>1767110</f>
        <v>1767110</v>
      </c>
      <c r="I78" s="16">
        <f>1478498</f>
        <v>1478498</v>
      </c>
    </row>
    <row r="79" spans="1:9">
      <c r="A79" s="60">
        <v>30</v>
      </c>
      <c r="B79" s="67" t="s">
        <v>72</v>
      </c>
      <c r="C79" s="25">
        <f>2201841</f>
        <v>2201841</v>
      </c>
      <c r="D79" s="25">
        <f>1881746</f>
        <v>1881746</v>
      </c>
      <c r="E79" s="25">
        <f>2161574</f>
        <v>2161574</v>
      </c>
      <c r="F79" s="25">
        <f>2120020</f>
        <v>2120020</v>
      </c>
      <c r="G79" s="25">
        <f>2059619</f>
        <v>2059619</v>
      </c>
      <c r="H79" s="25">
        <f>1767110</f>
        <v>1767110</v>
      </c>
      <c r="I79" s="25">
        <f>1478498</f>
        <v>1478498</v>
      </c>
    </row>
    <row r="80" spans="1:9">
      <c r="A80" s="68"/>
      <c r="B80" s="69"/>
      <c r="C80" s="68"/>
      <c r="D80" s="68"/>
      <c r="E80" s="68"/>
      <c r="F80" s="68"/>
      <c r="G80" s="68"/>
      <c r="H80" s="68"/>
      <c r="I80" s="68"/>
    </row>
    <row r="81" spans="1:9">
      <c r="A81" s="68"/>
      <c r="B81" s="70" t="s">
        <v>73</v>
      </c>
      <c r="C81" s="68"/>
      <c r="D81" s="68"/>
      <c r="E81" s="68"/>
      <c r="F81" s="68"/>
      <c r="G81" s="68"/>
      <c r="H81" s="68"/>
      <c r="I81" s="68"/>
    </row>
    <row r="82" spans="1:9">
      <c r="B82" s="70" t="s">
        <v>74</v>
      </c>
      <c r="C82" s="71"/>
      <c r="D82" s="71"/>
      <c r="E82" s="71"/>
      <c r="F82" s="71"/>
      <c r="G82" s="71"/>
      <c r="H82" s="71"/>
      <c r="I82" s="71"/>
    </row>
    <row r="83" spans="1:9">
      <c r="C83" s="71"/>
      <c r="D83" s="71"/>
      <c r="E83" s="71"/>
      <c r="F83" s="71"/>
      <c r="G83" s="71"/>
      <c r="H83" s="71"/>
      <c r="I83" s="71"/>
    </row>
    <row r="84" spans="1:9">
      <c r="C84" s="71"/>
      <c r="D84" s="71"/>
      <c r="E84" s="71"/>
      <c r="F84" s="71"/>
      <c r="G84" s="71"/>
      <c r="H84" s="71"/>
      <c r="I84" s="71"/>
    </row>
    <row r="85" spans="1:9">
      <c r="C85" s="71"/>
      <c r="D85" s="71"/>
      <c r="E85" s="71"/>
      <c r="F85" s="71"/>
      <c r="G85" s="71"/>
      <c r="H85" s="71"/>
      <c r="I85" s="71"/>
    </row>
  </sheetData>
  <mergeCells count="1">
    <mergeCell ref="C53:I53"/>
  </mergeCells>
  <printOptions horizontalCentered="1"/>
  <pageMargins left="0.31496062992125984" right="0.31496062992125984" top="0.35433070866141736" bottom="0.39370078740157483" header="0.31496062992125984" footer="0.31496062992125984"/>
  <pageSetup paperSize="9" scale="85" orientation="landscape" blackAndWhite="1" r:id="rId1"/>
  <headerFooter>
    <oddHeader>&amp;C&amp;"Czcionka tekstu podstawowego,Pogrubiony"WIELOLETNIA  PROGNOZA  FINANSOWA GMINY  SICIENKO  NA LATA   2013-2019    -  PO ZMIANACH                          Załacznik nr 1</oddHeader>
    <oddFooter xml:space="preserve">&amp;L&amp;"Czcionka tekstu podstawowego,Kursywa"&amp;8 &amp;C&amp;8Strona &amp;P z &amp;N&amp;R&amp;"Czcionka tekstu podstawowego,Kursywa"&amp;8 </oddFooter>
  </headerFooter>
  <rowBreaks count="2" manualBreakCount="2">
    <brk id="38" min="2" max="32" man="1"/>
    <brk id="62" min="2" max="3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C46"/>
  <sheetViews>
    <sheetView showGridLines="0" tabSelected="1" topLeftCell="A41" workbookViewId="0">
      <selection activeCell="V51" sqref="V51"/>
    </sheetView>
  </sheetViews>
  <sheetFormatPr defaultRowHeight="12.75"/>
  <cols>
    <col min="1" max="1" width="1.875" style="72" customWidth="1"/>
    <col min="2" max="2" width="0.375" style="72" customWidth="1"/>
    <col min="3" max="3" width="1.875" style="72" customWidth="1"/>
    <col min="4" max="4" width="3.375" style="72" customWidth="1"/>
    <col min="5" max="6" width="1.875" style="72" customWidth="1"/>
    <col min="7" max="7" width="0.5" style="72" hidden="1" customWidth="1"/>
    <col min="8" max="8" width="1.875" style="72" hidden="1" customWidth="1"/>
    <col min="9" max="9" width="2.75" style="72" customWidth="1"/>
    <col min="10" max="10" width="0.375" style="72" customWidth="1"/>
    <col min="11" max="12" width="1.875" style="72" customWidth="1"/>
    <col min="13" max="13" width="3.125" style="72" customWidth="1"/>
    <col min="14" max="14" width="1.875" style="72" customWidth="1"/>
    <col min="15" max="15" width="0.875" style="72" hidden="1" customWidth="1"/>
    <col min="16" max="16" width="2.75" style="72" hidden="1" customWidth="1"/>
    <col min="17" max="17" width="2.875" style="72" customWidth="1"/>
    <col min="18" max="18" width="3.75" style="72" customWidth="1"/>
    <col min="19" max="19" width="3.625" style="72" customWidth="1"/>
    <col min="20" max="20" width="5.125" style="72" customWidth="1"/>
    <col min="21" max="21" width="9.5" style="72" customWidth="1"/>
    <col min="22" max="22" width="8.875" style="72" customWidth="1"/>
    <col min="23" max="28" width="8.625" style="72" customWidth="1"/>
    <col min="29" max="29" width="10.25" style="72" customWidth="1"/>
    <col min="30" max="256" width="9" style="72"/>
    <col min="257" max="258" width="0.375" style="72" customWidth="1"/>
    <col min="259" max="259" width="1.875" style="72" customWidth="1"/>
    <col min="260" max="260" width="3.375" style="72" customWidth="1"/>
    <col min="261" max="262" width="1.875" style="72" customWidth="1"/>
    <col min="263" max="264" width="0" style="72" hidden="1" customWidth="1"/>
    <col min="265" max="265" width="2.75" style="72" customWidth="1"/>
    <col min="266" max="266" width="0.375" style="72" customWidth="1"/>
    <col min="267" max="268" width="1.875" style="72" customWidth="1"/>
    <col min="269" max="269" width="3.125" style="72" customWidth="1"/>
    <col min="270" max="270" width="1.875" style="72" customWidth="1"/>
    <col min="271" max="272" width="0" style="72" hidden="1" customWidth="1"/>
    <col min="273" max="273" width="2.875" style="72" customWidth="1"/>
    <col min="274" max="274" width="3.75" style="72" customWidth="1"/>
    <col min="275" max="275" width="3.625" style="72" customWidth="1"/>
    <col min="276" max="276" width="5.125" style="72" customWidth="1"/>
    <col min="277" max="277" width="9.5" style="72" customWidth="1"/>
    <col min="278" max="278" width="8.875" style="72" customWidth="1"/>
    <col min="279" max="284" width="8.625" style="72" customWidth="1"/>
    <col min="285" max="285" width="10.25" style="72" customWidth="1"/>
    <col min="286" max="512" width="9" style="72"/>
    <col min="513" max="514" width="0.375" style="72" customWidth="1"/>
    <col min="515" max="515" width="1.875" style="72" customWidth="1"/>
    <col min="516" max="516" width="3.375" style="72" customWidth="1"/>
    <col min="517" max="518" width="1.875" style="72" customWidth="1"/>
    <col min="519" max="520" width="0" style="72" hidden="1" customWidth="1"/>
    <col min="521" max="521" width="2.75" style="72" customWidth="1"/>
    <col min="522" max="522" width="0.375" style="72" customWidth="1"/>
    <col min="523" max="524" width="1.875" style="72" customWidth="1"/>
    <col min="525" max="525" width="3.125" style="72" customWidth="1"/>
    <col min="526" max="526" width="1.875" style="72" customWidth="1"/>
    <col min="527" max="528" width="0" style="72" hidden="1" customWidth="1"/>
    <col min="529" max="529" width="2.875" style="72" customWidth="1"/>
    <col min="530" max="530" width="3.75" style="72" customWidth="1"/>
    <col min="531" max="531" width="3.625" style="72" customWidth="1"/>
    <col min="532" max="532" width="5.125" style="72" customWidth="1"/>
    <col min="533" max="533" width="9.5" style="72" customWidth="1"/>
    <col min="534" max="534" width="8.875" style="72" customWidth="1"/>
    <col min="535" max="540" width="8.625" style="72" customWidth="1"/>
    <col min="541" max="541" width="10.25" style="72" customWidth="1"/>
    <col min="542" max="768" width="9" style="72"/>
    <col min="769" max="770" width="0.375" style="72" customWidth="1"/>
    <col min="771" max="771" width="1.875" style="72" customWidth="1"/>
    <col min="772" max="772" width="3.375" style="72" customWidth="1"/>
    <col min="773" max="774" width="1.875" style="72" customWidth="1"/>
    <col min="775" max="776" width="0" style="72" hidden="1" customWidth="1"/>
    <col min="777" max="777" width="2.75" style="72" customWidth="1"/>
    <col min="778" max="778" width="0.375" style="72" customWidth="1"/>
    <col min="779" max="780" width="1.875" style="72" customWidth="1"/>
    <col min="781" max="781" width="3.125" style="72" customWidth="1"/>
    <col min="782" max="782" width="1.875" style="72" customWidth="1"/>
    <col min="783" max="784" width="0" style="72" hidden="1" customWidth="1"/>
    <col min="785" max="785" width="2.875" style="72" customWidth="1"/>
    <col min="786" max="786" width="3.75" style="72" customWidth="1"/>
    <col min="787" max="787" width="3.625" style="72" customWidth="1"/>
    <col min="788" max="788" width="5.125" style="72" customWidth="1"/>
    <col min="789" max="789" width="9.5" style="72" customWidth="1"/>
    <col min="790" max="790" width="8.875" style="72" customWidth="1"/>
    <col min="791" max="796" width="8.625" style="72" customWidth="1"/>
    <col min="797" max="797" width="10.25" style="72" customWidth="1"/>
    <col min="798" max="1024" width="9" style="72"/>
    <col min="1025" max="1026" width="0.375" style="72" customWidth="1"/>
    <col min="1027" max="1027" width="1.875" style="72" customWidth="1"/>
    <col min="1028" max="1028" width="3.375" style="72" customWidth="1"/>
    <col min="1029" max="1030" width="1.875" style="72" customWidth="1"/>
    <col min="1031" max="1032" width="0" style="72" hidden="1" customWidth="1"/>
    <col min="1033" max="1033" width="2.75" style="72" customWidth="1"/>
    <col min="1034" max="1034" width="0.375" style="72" customWidth="1"/>
    <col min="1035" max="1036" width="1.875" style="72" customWidth="1"/>
    <col min="1037" max="1037" width="3.125" style="72" customWidth="1"/>
    <col min="1038" max="1038" width="1.875" style="72" customWidth="1"/>
    <col min="1039" max="1040" width="0" style="72" hidden="1" customWidth="1"/>
    <col min="1041" max="1041" width="2.875" style="72" customWidth="1"/>
    <col min="1042" max="1042" width="3.75" style="72" customWidth="1"/>
    <col min="1043" max="1043" width="3.625" style="72" customWidth="1"/>
    <col min="1044" max="1044" width="5.125" style="72" customWidth="1"/>
    <col min="1045" max="1045" width="9.5" style="72" customWidth="1"/>
    <col min="1046" max="1046" width="8.875" style="72" customWidth="1"/>
    <col min="1047" max="1052" width="8.625" style="72" customWidth="1"/>
    <col min="1053" max="1053" width="10.25" style="72" customWidth="1"/>
    <col min="1054" max="1280" width="9" style="72"/>
    <col min="1281" max="1282" width="0.375" style="72" customWidth="1"/>
    <col min="1283" max="1283" width="1.875" style="72" customWidth="1"/>
    <col min="1284" max="1284" width="3.375" style="72" customWidth="1"/>
    <col min="1285" max="1286" width="1.875" style="72" customWidth="1"/>
    <col min="1287" max="1288" width="0" style="72" hidden="1" customWidth="1"/>
    <col min="1289" max="1289" width="2.75" style="72" customWidth="1"/>
    <col min="1290" max="1290" width="0.375" style="72" customWidth="1"/>
    <col min="1291" max="1292" width="1.875" style="72" customWidth="1"/>
    <col min="1293" max="1293" width="3.125" style="72" customWidth="1"/>
    <col min="1294" max="1294" width="1.875" style="72" customWidth="1"/>
    <col min="1295" max="1296" width="0" style="72" hidden="1" customWidth="1"/>
    <col min="1297" max="1297" width="2.875" style="72" customWidth="1"/>
    <col min="1298" max="1298" width="3.75" style="72" customWidth="1"/>
    <col min="1299" max="1299" width="3.625" style="72" customWidth="1"/>
    <col min="1300" max="1300" width="5.125" style="72" customWidth="1"/>
    <col min="1301" max="1301" width="9.5" style="72" customWidth="1"/>
    <col min="1302" max="1302" width="8.875" style="72" customWidth="1"/>
    <col min="1303" max="1308" width="8.625" style="72" customWidth="1"/>
    <col min="1309" max="1309" width="10.25" style="72" customWidth="1"/>
    <col min="1310" max="1536" width="9" style="72"/>
    <col min="1537" max="1538" width="0.375" style="72" customWidth="1"/>
    <col min="1539" max="1539" width="1.875" style="72" customWidth="1"/>
    <col min="1540" max="1540" width="3.375" style="72" customWidth="1"/>
    <col min="1541" max="1542" width="1.875" style="72" customWidth="1"/>
    <col min="1543" max="1544" width="0" style="72" hidden="1" customWidth="1"/>
    <col min="1545" max="1545" width="2.75" style="72" customWidth="1"/>
    <col min="1546" max="1546" width="0.375" style="72" customWidth="1"/>
    <col min="1547" max="1548" width="1.875" style="72" customWidth="1"/>
    <col min="1549" max="1549" width="3.125" style="72" customWidth="1"/>
    <col min="1550" max="1550" width="1.875" style="72" customWidth="1"/>
    <col min="1551" max="1552" width="0" style="72" hidden="1" customWidth="1"/>
    <col min="1553" max="1553" width="2.875" style="72" customWidth="1"/>
    <col min="1554" max="1554" width="3.75" style="72" customWidth="1"/>
    <col min="1555" max="1555" width="3.625" style="72" customWidth="1"/>
    <col min="1556" max="1556" width="5.125" style="72" customWidth="1"/>
    <col min="1557" max="1557" width="9.5" style="72" customWidth="1"/>
    <col min="1558" max="1558" width="8.875" style="72" customWidth="1"/>
    <col min="1559" max="1564" width="8.625" style="72" customWidth="1"/>
    <col min="1565" max="1565" width="10.25" style="72" customWidth="1"/>
    <col min="1566" max="1792" width="9" style="72"/>
    <col min="1793" max="1794" width="0.375" style="72" customWidth="1"/>
    <col min="1795" max="1795" width="1.875" style="72" customWidth="1"/>
    <col min="1796" max="1796" width="3.375" style="72" customWidth="1"/>
    <col min="1797" max="1798" width="1.875" style="72" customWidth="1"/>
    <col min="1799" max="1800" width="0" style="72" hidden="1" customWidth="1"/>
    <col min="1801" max="1801" width="2.75" style="72" customWidth="1"/>
    <col min="1802" max="1802" width="0.375" style="72" customWidth="1"/>
    <col min="1803" max="1804" width="1.875" style="72" customWidth="1"/>
    <col min="1805" max="1805" width="3.125" style="72" customWidth="1"/>
    <col min="1806" max="1806" width="1.875" style="72" customWidth="1"/>
    <col min="1807" max="1808" width="0" style="72" hidden="1" customWidth="1"/>
    <col min="1809" max="1809" width="2.875" style="72" customWidth="1"/>
    <col min="1810" max="1810" width="3.75" style="72" customWidth="1"/>
    <col min="1811" max="1811" width="3.625" style="72" customWidth="1"/>
    <col min="1812" max="1812" width="5.125" style="72" customWidth="1"/>
    <col min="1813" max="1813" width="9.5" style="72" customWidth="1"/>
    <col min="1814" max="1814" width="8.875" style="72" customWidth="1"/>
    <col min="1815" max="1820" width="8.625" style="72" customWidth="1"/>
    <col min="1821" max="1821" width="10.25" style="72" customWidth="1"/>
    <col min="1822" max="2048" width="9" style="72"/>
    <col min="2049" max="2050" width="0.375" style="72" customWidth="1"/>
    <col min="2051" max="2051" width="1.875" style="72" customWidth="1"/>
    <col min="2052" max="2052" width="3.375" style="72" customWidth="1"/>
    <col min="2053" max="2054" width="1.875" style="72" customWidth="1"/>
    <col min="2055" max="2056" width="0" style="72" hidden="1" customWidth="1"/>
    <col min="2057" max="2057" width="2.75" style="72" customWidth="1"/>
    <col min="2058" max="2058" width="0.375" style="72" customWidth="1"/>
    <col min="2059" max="2060" width="1.875" style="72" customWidth="1"/>
    <col min="2061" max="2061" width="3.125" style="72" customWidth="1"/>
    <col min="2062" max="2062" width="1.875" style="72" customWidth="1"/>
    <col min="2063" max="2064" width="0" style="72" hidden="1" customWidth="1"/>
    <col min="2065" max="2065" width="2.875" style="72" customWidth="1"/>
    <col min="2066" max="2066" width="3.75" style="72" customWidth="1"/>
    <col min="2067" max="2067" width="3.625" style="72" customWidth="1"/>
    <col min="2068" max="2068" width="5.125" style="72" customWidth="1"/>
    <col min="2069" max="2069" width="9.5" style="72" customWidth="1"/>
    <col min="2070" max="2070" width="8.875" style="72" customWidth="1"/>
    <col min="2071" max="2076" width="8.625" style="72" customWidth="1"/>
    <col min="2077" max="2077" width="10.25" style="72" customWidth="1"/>
    <col min="2078" max="2304" width="9" style="72"/>
    <col min="2305" max="2306" width="0.375" style="72" customWidth="1"/>
    <col min="2307" max="2307" width="1.875" style="72" customWidth="1"/>
    <col min="2308" max="2308" width="3.375" style="72" customWidth="1"/>
    <col min="2309" max="2310" width="1.875" style="72" customWidth="1"/>
    <col min="2311" max="2312" width="0" style="72" hidden="1" customWidth="1"/>
    <col min="2313" max="2313" width="2.75" style="72" customWidth="1"/>
    <col min="2314" max="2314" width="0.375" style="72" customWidth="1"/>
    <col min="2315" max="2316" width="1.875" style="72" customWidth="1"/>
    <col min="2317" max="2317" width="3.125" style="72" customWidth="1"/>
    <col min="2318" max="2318" width="1.875" style="72" customWidth="1"/>
    <col min="2319" max="2320" width="0" style="72" hidden="1" customWidth="1"/>
    <col min="2321" max="2321" width="2.875" style="72" customWidth="1"/>
    <col min="2322" max="2322" width="3.75" style="72" customWidth="1"/>
    <col min="2323" max="2323" width="3.625" style="72" customWidth="1"/>
    <col min="2324" max="2324" width="5.125" style="72" customWidth="1"/>
    <col min="2325" max="2325" width="9.5" style="72" customWidth="1"/>
    <col min="2326" max="2326" width="8.875" style="72" customWidth="1"/>
    <col min="2327" max="2332" width="8.625" style="72" customWidth="1"/>
    <col min="2333" max="2333" width="10.25" style="72" customWidth="1"/>
    <col min="2334" max="2560" width="9" style="72"/>
    <col min="2561" max="2562" width="0.375" style="72" customWidth="1"/>
    <col min="2563" max="2563" width="1.875" style="72" customWidth="1"/>
    <col min="2564" max="2564" width="3.375" style="72" customWidth="1"/>
    <col min="2565" max="2566" width="1.875" style="72" customWidth="1"/>
    <col min="2567" max="2568" width="0" style="72" hidden="1" customWidth="1"/>
    <col min="2569" max="2569" width="2.75" style="72" customWidth="1"/>
    <col min="2570" max="2570" width="0.375" style="72" customWidth="1"/>
    <col min="2571" max="2572" width="1.875" style="72" customWidth="1"/>
    <col min="2573" max="2573" width="3.125" style="72" customWidth="1"/>
    <col min="2574" max="2574" width="1.875" style="72" customWidth="1"/>
    <col min="2575" max="2576" width="0" style="72" hidden="1" customWidth="1"/>
    <col min="2577" max="2577" width="2.875" style="72" customWidth="1"/>
    <col min="2578" max="2578" width="3.75" style="72" customWidth="1"/>
    <col min="2579" max="2579" width="3.625" style="72" customWidth="1"/>
    <col min="2580" max="2580" width="5.125" style="72" customWidth="1"/>
    <col min="2581" max="2581" width="9.5" style="72" customWidth="1"/>
    <col min="2582" max="2582" width="8.875" style="72" customWidth="1"/>
    <col min="2583" max="2588" width="8.625" style="72" customWidth="1"/>
    <col min="2589" max="2589" width="10.25" style="72" customWidth="1"/>
    <col min="2590" max="2816" width="9" style="72"/>
    <col min="2817" max="2818" width="0.375" style="72" customWidth="1"/>
    <col min="2819" max="2819" width="1.875" style="72" customWidth="1"/>
    <col min="2820" max="2820" width="3.375" style="72" customWidth="1"/>
    <col min="2821" max="2822" width="1.875" style="72" customWidth="1"/>
    <col min="2823" max="2824" width="0" style="72" hidden="1" customWidth="1"/>
    <col min="2825" max="2825" width="2.75" style="72" customWidth="1"/>
    <col min="2826" max="2826" width="0.375" style="72" customWidth="1"/>
    <col min="2827" max="2828" width="1.875" style="72" customWidth="1"/>
    <col min="2829" max="2829" width="3.125" style="72" customWidth="1"/>
    <col min="2830" max="2830" width="1.875" style="72" customWidth="1"/>
    <col min="2831" max="2832" width="0" style="72" hidden="1" customWidth="1"/>
    <col min="2833" max="2833" width="2.875" style="72" customWidth="1"/>
    <col min="2834" max="2834" width="3.75" style="72" customWidth="1"/>
    <col min="2835" max="2835" width="3.625" style="72" customWidth="1"/>
    <col min="2836" max="2836" width="5.125" style="72" customWidth="1"/>
    <col min="2837" max="2837" width="9.5" style="72" customWidth="1"/>
    <col min="2838" max="2838" width="8.875" style="72" customWidth="1"/>
    <col min="2839" max="2844" width="8.625" style="72" customWidth="1"/>
    <col min="2845" max="2845" width="10.25" style="72" customWidth="1"/>
    <col min="2846" max="3072" width="9" style="72"/>
    <col min="3073" max="3074" width="0.375" style="72" customWidth="1"/>
    <col min="3075" max="3075" width="1.875" style="72" customWidth="1"/>
    <col min="3076" max="3076" width="3.375" style="72" customWidth="1"/>
    <col min="3077" max="3078" width="1.875" style="72" customWidth="1"/>
    <col min="3079" max="3080" width="0" style="72" hidden="1" customWidth="1"/>
    <col min="3081" max="3081" width="2.75" style="72" customWidth="1"/>
    <col min="3082" max="3082" width="0.375" style="72" customWidth="1"/>
    <col min="3083" max="3084" width="1.875" style="72" customWidth="1"/>
    <col min="3085" max="3085" width="3.125" style="72" customWidth="1"/>
    <col min="3086" max="3086" width="1.875" style="72" customWidth="1"/>
    <col min="3087" max="3088" width="0" style="72" hidden="1" customWidth="1"/>
    <col min="3089" max="3089" width="2.875" style="72" customWidth="1"/>
    <col min="3090" max="3090" width="3.75" style="72" customWidth="1"/>
    <col min="3091" max="3091" width="3.625" style="72" customWidth="1"/>
    <col min="3092" max="3092" width="5.125" style="72" customWidth="1"/>
    <col min="3093" max="3093" width="9.5" style="72" customWidth="1"/>
    <col min="3094" max="3094" width="8.875" style="72" customWidth="1"/>
    <col min="3095" max="3100" width="8.625" style="72" customWidth="1"/>
    <col min="3101" max="3101" width="10.25" style="72" customWidth="1"/>
    <col min="3102" max="3328" width="9" style="72"/>
    <col min="3329" max="3330" width="0.375" style="72" customWidth="1"/>
    <col min="3331" max="3331" width="1.875" style="72" customWidth="1"/>
    <col min="3332" max="3332" width="3.375" style="72" customWidth="1"/>
    <col min="3333" max="3334" width="1.875" style="72" customWidth="1"/>
    <col min="3335" max="3336" width="0" style="72" hidden="1" customWidth="1"/>
    <col min="3337" max="3337" width="2.75" style="72" customWidth="1"/>
    <col min="3338" max="3338" width="0.375" style="72" customWidth="1"/>
    <col min="3339" max="3340" width="1.875" style="72" customWidth="1"/>
    <col min="3341" max="3341" width="3.125" style="72" customWidth="1"/>
    <col min="3342" max="3342" width="1.875" style="72" customWidth="1"/>
    <col min="3343" max="3344" width="0" style="72" hidden="1" customWidth="1"/>
    <col min="3345" max="3345" width="2.875" style="72" customWidth="1"/>
    <col min="3346" max="3346" width="3.75" style="72" customWidth="1"/>
    <col min="3347" max="3347" width="3.625" style="72" customWidth="1"/>
    <col min="3348" max="3348" width="5.125" style="72" customWidth="1"/>
    <col min="3349" max="3349" width="9.5" style="72" customWidth="1"/>
    <col min="3350" max="3350" width="8.875" style="72" customWidth="1"/>
    <col min="3351" max="3356" width="8.625" style="72" customWidth="1"/>
    <col min="3357" max="3357" width="10.25" style="72" customWidth="1"/>
    <col min="3358" max="3584" width="9" style="72"/>
    <col min="3585" max="3586" width="0.375" style="72" customWidth="1"/>
    <col min="3587" max="3587" width="1.875" style="72" customWidth="1"/>
    <col min="3588" max="3588" width="3.375" style="72" customWidth="1"/>
    <col min="3589" max="3590" width="1.875" style="72" customWidth="1"/>
    <col min="3591" max="3592" width="0" style="72" hidden="1" customWidth="1"/>
    <col min="3593" max="3593" width="2.75" style="72" customWidth="1"/>
    <col min="3594" max="3594" width="0.375" style="72" customWidth="1"/>
    <col min="3595" max="3596" width="1.875" style="72" customWidth="1"/>
    <col min="3597" max="3597" width="3.125" style="72" customWidth="1"/>
    <col min="3598" max="3598" width="1.875" style="72" customWidth="1"/>
    <col min="3599" max="3600" width="0" style="72" hidden="1" customWidth="1"/>
    <col min="3601" max="3601" width="2.875" style="72" customWidth="1"/>
    <col min="3602" max="3602" width="3.75" style="72" customWidth="1"/>
    <col min="3603" max="3603" width="3.625" style="72" customWidth="1"/>
    <col min="3604" max="3604" width="5.125" style="72" customWidth="1"/>
    <col min="3605" max="3605" width="9.5" style="72" customWidth="1"/>
    <col min="3606" max="3606" width="8.875" style="72" customWidth="1"/>
    <col min="3607" max="3612" width="8.625" style="72" customWidth="1"/>
    <col min="3613" max="3613" width="10.25" style="72" customWidth="1"/>
    <col min="3614" max="3840" width="9" style="72"/>
    <col min="3841" max="3842" width="0.375" style="72" customWidth="1"/>
    <col min="3843" max="3843" width="1.875" style="72" customWidth="1"/>
    <col min="3844" max="3844" width="3.375" style="72" customWidth="1"/>
    <col min="3845" max="3846" width="1.875" style="72" customWidth="1"/>
    <col min="3847" max="3848" width="0" style="72" hidden="1" customWidth="1"/>
    <col min="3849" max="3849" width="2.75" style="72" customWidth="1"/>
    <col min="3850" max="3850" width="0.375" style="72" customWidth="1"/>
    <col min="3851" max="3852" width="1.875" style="72" customWidth="1"/>
    <col min="3853" max="3853" width="3.125" style="72" customWidth="1"/>
    <col min="3854" max="3854" width="1.875" style="72" customWidth="1"/>
    <col min="3855" max="3856" width="0" style="72" hidden="1" customWidth="1"/>
    <col min="3857" max="3857" width="2.875" style="72" customWidth="1"/>
    <col min="3858" max="3858" width="3.75" style="72" customWidth="1"/>
    <col min="3859" max="3859" width="3.625" style="72" customWidth="1"/>
    <col min="3860" max="3860" width="5.125" style="72" customWidth="1"/>
    <col min="3861" max="3861" width="9.5" style="72" customWidth="1"/>
    <col min="3862" max="3862" width="8.875" style="72" customWidth="1"/>
    <col min="3863" max="3868" width="8.625" style="72" customWidth="1"/>
    <col min="3869" max="3869" width="10.25" style="72" customWidth="1"/>
    <col min="3870" max="4096" width="9" style="72"/>
    <col min="4097" max="4098" width="0.375" style="72" customWidth="1"/>
    <col min="4099" max="4099" width="1.875" style="72" customWidth="1"/>
    <col min="4100" max="4100" width="3.375" style="72" customWidth="1"/>
    <col min="4101" max="4102" width="1.875" style="72" customWidth="1"/>
    <col min="4103" max="4104" width="0" style="72" hidden="1" customWidth="1"/>
    <col min="4105" max="4105" width="2.75" style="72" customWidth="1"/>
    <col min="4106" max="4106" width="0.375" style="72" customWidth="1"/>
    <col min="4107" max="4108" width="1.875" style="72" customWidth="1"/>
    <col min="4109" max="4109" width="3.125" style="72" customWidth="1"/>
    <col min="4110" max="4110" width="1.875" style="72" customWidth="1"/>
    <col min="4111" max="4112" width="0" style="72" hidden="1" customWidth="1"/>
    <col min="4113" max="4113" width="2.875" style="72" customWidth="1"/>
    <col min="4114" max="4114" width="3.75" style="72" customWidth="1"/>
    <col min="4115" max="4115" width="3.625" style="72" customWidth="1"/>
    <col min="4116" max="4116" width="5.125" style="72" customWidth="1"/>
    <col min="4117" max="4117" width="9.5" style="72" customWidth="1"/>
    <col min="4118" max="4118" width="8.875" style="72" customWidth="1"/>
    <col min="4119" max="4124" width="8.625" style="72" customWidth="1"/>
    <col min="4125" max="4125" width="10.25" style="72" customWidth="1"/>
    <col min="4126" max="4352" width="9" style="72"/>
    <col min="4353" max="4354" width="0.375" style="72" customWidth="1"/>
    <col min="4355" max="4355" width="1.875" style="72" customWidth="1"/>
    <col min="4356" max="4356" width="3.375" style="72" customWidth="1"/>
    <col min="4357" max="4358" width="1.875" style="72" customWidth="1"/>
    <col min="4359" max="4360" width="0" style="72" hidden="1" customWidth="1"/>
    <col min="4361" max="4361" width="2.75" style="72" customWidth="1"/>
    <col min="4362" max="4362" width="0.375" style="72" customWidth="1"/>
    <col min="4363" max="4364" width="1.875" style="72" customWidth="1"/>
    <col min="4365" max="4365" width="3.125" style="72" customWidth="1"/>
    <col min="4366" max="4366" width="1.875" style="72" customWidth="1"/>
    <col min="4367" max="4368" width="0" style="72" hidden="1" customWidth="1"/>
    <col min="4369" max="4369" width="2.875" style="72" customWidth="1"/>
    <col min="4370" max="4370" width="3.75" style="72" customWidth="1"/>
    <col min="4371" max="4371" width="3.625" style="72" customWidth="1"/>
    <col min="4372" max="4372" width="5.125" style="72" customWidth="1"/>
    <col min="4373" max="4373" width="9.5" style="72" customWidth="1"/>
    <col min="4374" max="4374" width="8.875" style="72" customWidth="1"/>
    <col min="4375" max="4380" width="8.625" style="72" customWidth="1"/>
    <col min="4381" max="4381" width="10.25" style="72" customWidth="1"/>
    <col min="4382" max="4608" width="9" style="72"/>
    <col min="4609" max="4610" width="0.375" style="72" customWidth="1"/>
    <col min="4611" max="4611" width="1.875" style="72" customWidth="1"/>
    <col min="4612" max="4612" width="3.375" style="72" customWidth="1"/>
    <col min="4613" max="4614" width="1.875" style="72" customWidth="1"/>
    <col min="4615" max="4616" width="0" style="72" hidden="1" customWidth="1"/>
    <col min="4617" max="4617" width="2.75" style="72" customWidth="1"/>
    <col min="4618" max="4618" width="0.375" style="72" customWidth="1"/>
    <col min="4619" max="4620" width="1.875" style="72" customWidth="1"/>
    <col min="4621" max="4621" width="3.125" style="72" customWidth="1"/>
    <col min="4622" max="4622" width="1.875" style="72" customWidth="1"/>
    <col min="4623" max="4624" width="0" style="72" hidden="1" customWidth="1"/>
    <col min="4625" max="4625" width="2.875" style="72" customWidth="1"/>
    <col min="4626" max="4626" width="3.75" style="72" customWidth="1"/>
    <col min="4627" max="4627" width="3.625" style="72" customWidth="1"/>
    <col min="4628" max="4628" width="5.125" style="72" customWidth="1"/>
    <col min="4629" max="4629" width="9.5" style="72" customWidth="1"/>
    <col min="4630" max="4630" width="8.875" style="72" customWidth="1"/>
    <col min="4631" max="4636" width="8.625" style="72" customWidth="1"/>
    <col min="4637" max="4637" width="10.25" style="72" customWidth="1"/>
    <col min="4638" max="4864" width="9" style="72"/>
    <col min="4865" max="4866" width="0.375" style="72" customWidth="1"/>
    <col min="4867" max="4867" width="1.875" style="72" customWidth="1"/>
    <col min="4868" max="4868" width="3.375" style="72" customWidth="1"/>
    <col min="4869" max="4870" width="1.875" style="72" customWidth="1"/>
    <col min="4871" max="4872" width="0" style="72" hidden="1" customWidth="1"/>
    <col min="4873" max="4873" width="2.75" style="72" customWidth="1"/>
    <col min="4874" max="4874" width="0.375" style="72" customWidth="1"/>
    <col min="4875" max="4876" width="1.875" style="72" customWidth="1"/>
    <col min="4877" max="4877" width="3.125" style="72" customWidth="1"/>
    <col min="4878" max="4878" width="1.875" style="72" customWidth="1"/>
    <col min="4879" max="4880" width="0" style="72" hidden="1" customWidth="1"/>
    <col min="4881" max="4881" width="2.875" style="72" customWidth="1"/>
    <col min="4882" max="4882" width="3.75" style="72" customWidth="1"/>
    <col min="4883" max="4883" width="3.625" style="72" customWidth="1"/>
    <col min="4884" max="4884" width="5.125" style="72" customWidth="1"/>
    <col min="4885" max="4885" width="9.5" style="72" customWidth="1"/>
    <col min="4886" max="4886" width="8.875" style="72" customWidth="1"/>
    <col min="4887" max="4892" width="8.625" style="72" customWidth="1"/>
    <col min="4893" max="4893" width="10.25" style="72" customWidth="1"/>
    <col min="4894" max="5120" width="9" style="72"/>
    <col min="5121" max="5122" width="0.375" style="72" customWidth="1"/>
    <col min="5123" max="5123" width="1.875" style="72" customWidth="1"/>
    <col min="5124" max="5124" width="3.375" style="72" customWidth="1"/>
    <col min="5125" max="5126" width="1.875" style="72" customWidth="1"/>
    <col min="5127" max="5128" width="0" style="72" hidden="1" customWidth="1"/>
    <col min="5129" max="5129" width="2.75" style="72" customWidth="1"/>
    <col min="5130" max="5130" width="0.375" style="72" customWidth="1"/>
    <col min="5131" max="5132" width="1.875" style="72" customWidth="1"/>
    <col min="5133" max="5133" width="3.125" style="72" customWidth="1"/>
    <col min="5134" max="5134" width="1.875" style="72" customWidth="1"/>
    <col min="5135" max="5136" width="0" style="72" hidden="1" customWidth="1"/>
    <col min="5137" max="5137" width="2.875" style="72" customWidth="1"/>
    <col min="5138" max="5138" width="3.75" style="72" customWidth="1"/>
    <col min="5139" max="5139" width="3.625" style="72" customWidth="1"/>
    <col min="5140" max="5140" width="5.125" style="72" customWidth="1"/>
    <col min="5141" max="5141" width="9.5" style="72" customWidth="1"/>
    <col min="5142" max="5142" width="8.875" style="72" customWidth="1"/>
    <col min="5143" max="5148" width="8.625" style="72" customWidth="1"/>
    <col min="5149" max="5149" width="10.25" style="72" customWidth="1"/>
    <col min="5150" max="5376" width="9" style="72"/>
    <col min="5377" max="5378" width="0.375" style="72" customWidth="1"/>
    <col min="5379" max="5379" width="1.875" style="72" customWidth="1"/>
    <col min="5380" max="5380" width="3.375" style="72" customWidth="1"/>
    <col min="5381" max="5382" width="1.875" style="72" customWidth="1"/>
    <col min="5383" max="5384" width="0" style="72" hidden="1" customWidth="1"/>
    <col min="5385" max="5385" width="2.75" style="72" customWidth="1"/>
    <col min="5386" max="5386" width="0.375" style="72" customWidth="1"/>
    <col min="5387" max="5388" width="1.875" style="72" customWidth="1"/>
    <col min="5389" max="5389" width="3.125" style="72" customWidth="1"/>
    <col min="5390" max="5390" width="1.875" style="72" customWidth="1"/>
    <col min="5391" max="5392" width="0" style="72" hidden="1" customWidth="1"/>
    <col min="5393" max="5393" width="2.875" style="72" customWidth="1"/>
    <col min="5394" max="5394" width="3.75" style="72" customWidth="1"/>
    <col min="5395" max="5395" width="3.625" style="72" customWidth="1"/>
    <col min="5396" max="5396" width="5.125" style="72" customWidth="1"/>
    <col min="5397" max="5397" width="9.5" style="72" customWidth="1"/>
    <col min="5398" max="5398" width="8.875" style="72" customWidth="1"/>
    <col min="5399" max="5404" width="8.625" style="72" customWidth="1"/>
    <col min="5405" max="5405" width="10.25" style="72" customWidth="1"/>
    <col min="5406" max="5632" width="9" style="72"/>
    <col min="5633" max="5634" width="0.375" style="72" customWidth="1"/>
    <col min="5635" max="5635" width="1.875" style="72" customWidth="1"/>
    <col min="5636" max="5636" width="3.375" style="72" customWidth="1"/>
    <col min="5637" max="5638" width="1.875" style="72" customWidth="1"/>
    <col min="5639" max="5640" width="0" style="72" hidden="1" customWidth="1"/>
    <col min="5641" max="5641" width="2.75" style="72" customWidth="1"/>
    <col min="5642" max="5642" width="0.375" style="72" customWidth="1"/>
    <col min="5643" max="5644" width="1.875" style="72" customWidth="1"/>
    <col min="5645" max="5645" width="3.125" style="72" customWidth="1"/>
    <col min="5646" max="5646" width="1.875" style="72" customWidth="1"/>
    <col min="5647" max="5648" width="0" style="72" hidden="1" customWidth="1"/>
    <col min="5649" max="5649" width="2.875" style="72" customWidth="1"/>
    <col min="5650" max="5650" width="3.75" style="72" customWidth="1"/>
    <col min="5651" max="5651" width="3.625" style="72" customWidth="1"/>
    <col min="5652" max="5652" width="5.125" style="72" customWidth="1"/>
    <col min="5653" max="5653" width="9.5" style="72" customWidth="1"/>
    <col min="5654" max="5654" width="8.875" style="72" customWidth="1"/>
    <col min="5655" max="5660" width="8.625" style="72" customWidth="1"/>
    <col min="5661" max="5661" width="10.25" style="72" customWidth="1"/>
    <col min="5662" max="5888" width="9" style="72"/>
    <col min="5889" max="5890" width="0.375" style="72" customWidth="1"/>
    <col min="5891" max="5891" width="1.875" style="72" customWidth="1"/>
    <col min="5892" max="5892" width="3.375" style="72" customWidth="1"/>
    <col min="5893" max="5894" width="1.875" style="72" customWidth="1"/>
    <col min="5895" max="5896" width="0" style="72" hidden="1" customWidth="1"/>
    <col min="5897" max="5897" width="2.75" style="72" customWidth="1"/>
    <col min="5898" max="5898" width="0.375" style="72" customWidth="1"/>
    <col min="5899" max="5900" width="1.875" style="72" customWidth="1"/>
    <col min="5901" max="5901" width="3.125" style="72" customWidth="1"/>
    <col min="5902" max="5902" width="1.875" style="72" customWidth="1"/>
    <col min="5903" max="5904" width="0" style="72" hidden="1" customWidth="1"/>
    <col min="5905" max="5905" width="2.875" style="72" customWidth="1"/>
    <col min="5906" max="5906" width="3.75" style="72" customWidth="1"/>
    <col min="5907" max="5907" width="3.625" style="72" customWidth="1"/>
    <col min="5908" max="5908" width="5.125" style="72" customWidth="1"/>
    <col min="5909" max="5909" width="9.5" style="72" customWidth="1"/>
    <col min="5910" max="5910" width="8.875" style="72" customWidth="1"/>
    <col min="5911" max="5916" width="8.625" style="72" customWidth="1"/>
    <col min="5917" max="5917" width="10.25" style="72" customWidth="1"/>
    <col min="5918" max="6144" width="9" style="72"/>
    <col min="6145" max="6146" width="0.375" style="72" customWidth="1"/>
    <col min="6147" max="6147" width="1.875" style="72" customWidth="1"/>
    <col min="6148" max="6148" width="3.375" style="72" customWidth="1"/>
    <col min="6149" max="6150" width="1.875" style="72" customWidth="1"/>
    <col min="6151" max="6152" width="0" style="72" hidden="1" customWidth="1"/>
    <col min="6153" max="6153" width="2.75" style="72" customWidth="1"/>
    <col min="6154" max="6154" width="0.375" style="72" customWidth="1"/>
    <col min="6155" max="6156" width="1.875" style="72" customWidth="1"/>
    <col min="6157" max="6157" width="3.125" style="72" customWidth="1"/>
    <col min="6158" max="6158" width="1.875" style="72" customWidth="1"/>
    <col min="6159" max="6160" width="0" style="72" hidden="1" customWidth="1"/>
    <col min="6161" max="6161" width="2.875" style="72" customWidth="1"/>
    <col min="6162" max="6162" width="3.75" style="72" customWidth="1"/>
    <col min="6163" max="6163" width="3.625" style="72" customWidth="1"/>
    <col min="6164" max="6164" width="5.125" style="72" customWidth="1"/>
    <col min="6165" max="6165" width="9.5" style="72" customWidth="1"/>
    <col min="6166" max="6166" width="8.875" style="72" customWidth="1"/>
    <col min="6167" max="6172" width="8.625" style="72" customWidth="1"/>
    <col min="6173" max="6173" width="10.25" style="72" customWidth="1"/>
    <col min="6174" max="6400" width="9" style="72"/>
    <col min="6401" max="6402" width="0.375" style="72" customWidth="1"/>
    <col min="6403" max="6403" width="1.875" style="72" customWidth="1"/>
    <col min="6404" max="6404" width="3.375" style="72" customWidth="1"/>
    <col min="6405" max="6406" width="1.875" style="72" customWidth="1"/>
    <col min="6407" max="6408" width="0" style="72" hidden="1" customWidth="1"/>
    <col min="6409" max="6409" width="2.75" style="72" customWidth="1"/>
    <col min="6410" max="6410" width="0.375" style="72" customWidth="1"/>
    <col min="6411" max="6412" width="1.875" style="72" customWidth="1"/>
    <col min="6413" max="6413" width="3.125" style="72" customWidth="1"/>
    <col min="6414" max="6414" width="1.875" style="72" customWidth="1"/>
    <col min="6415" max="6416" width="0" style="72" hidden="1" customWidth="1"/>
    <col min="6417" max="6417" width="2.875" style="72" customWidth="1"/>
    <col min="6418" max="6418" width="3.75" style="72" customWidth="1"/>
    <col min="6419" max="6419" width="3.625" style="72" customWidth="1"/>
    <col min="6420" max="6420" width="5.125" style="72" customWidth="1"/>
    <col min="6421" max="6421" width="9.5" style="72" customWidth="1"/>
    <col min="6422" max="6422" width="8.875" style="72" customWidth="1"/>
    <col min="6423" max="6428" width="8.625" style="72" customWidth="1"/>
    <col min="6429" max="6429" width="10.25" style="72" customWidth="1"/>
    <col min="6430" max="6656" width="9" style="72"/>
    <col min="6657" max="6658" width="0.375" style="72" customWidth="1"/>
    <col min="6659" max="6659" width="1.875" style="72" customWidth="1"/>
    <col min="6660" max="6660" width="3.375" style="72" customWidth="1"/>
    <col min="6661" max="6662" width="1.875" style="72" customWidth="1"/>
    <col min="6663" max="6664" width="0" style="72" hidden="1" customWidth="1"/>
    <col min="6665" max="6665" width="2.75" style="72" customWidth="1"/>
    <col min="6666" max="6666" width="0.375" style="72" customWidth="1"/>
    <col min="6667" max="6668" width="1.875" style="72" customWidth="1"/>
    <col min="6669" max="6669" width="3.125" style="72" customWidth="1"/>
    <col min="6670" max="6670" width="1.875" style="72" customWidth="1"/>
    <col min="6671" max="6672" width="0" style="72" hidden="1" customWidth="1"/>
    <col min="6673" max="6673" width="2.875" style="72" customWidth="1"/>
    <col min="6674" max="6674" width="3.75" style="72" customWidth="1"/>
    <col min="6675" max="6675" width="3.625" style="72" customWidth="1"/>
    <col min="6676" max="6676" width="5.125" style="72" customWidth="1"/>
    <col min="6677" max="6677" width="9.5" style="72" customWidth="1"/>
    <col min="6678" max="6678" width="8.875" style="72" customWidth="1"/>
    <col min="6679" max="6684" width="8.625" style="72" customWidth="1"/>
    <col min="6685" max="6685" width="10.25" style="72" customWidth="1"/>
    <col min="6686" max="6912" width="9" style="72"/>
    <col min="6913" max="6914" width="0.375" style="72" customWidth="1"/>
    <col min="6915" max="6915" width="1.875" style="72" customWidth="1"/>
    <col min="6916" max="6916" width="3.375" style="72" customWidth="1"/>
    <col min="6917" max="6918" width="1.875" style="72" customWidth="1"/>
    <col min="6919" max="6920" width="0" style="72" hidden="1" customWidth="1"/>
    <col min="6921" max="6921" width="2.75" style="72" customWidth="1"/>
    <col min="6922" max="6922" width="0.375" style="72" customWidth="1"/>
    <col min="6923" max="6924" width="1.875" style="72" customWidth="1"/>
    <col min="6925" max="6925" width="3.125" style="72" customWidth="1"/>
    <col min="6926" max="6926" width="1.875" style="72" customWidth="1"/>
    <col min="6927" max="6928" width="0" style="72" hidden="1" customWidth="1"/>
    <col min="6929" max="6929" width="2.875" style="72" customWidth="1"/>
    <col min="6930" max="6930" width="3.75" style="72" customWidth="1"/>
    <col min="6931" max="6931" width="3.625" style="72" customWidth="1"/>
    <col min="6932" max="6932" width="5.125" style="72" customWidth="1"/>
    <col min="6933" max="6933" width="9.5" style="72" customWidth="1"/>
    <col min="6934" max="6934" width="8.875" style="72" customWidth="1"/>
    <col min="6935" max="6940" width="8.625" style="72" customWidth="1"/>
    <col min="6941" max="6941" width="10.25" style="72" customWidth="1"/>
    <col min="6942" max="7168" width="9" style="72"/>
    <col min="7169" max="7170" width="0.375" style="72" customWidth="1"/>
    <col min="7171" max="7171" width="1.875" style="72" customWidth="1"/>
    <col min="7172" max="7172" width="3.375" style="72" customWidth="1"/>
    <col min="7173" max="7174" width="1.875" style="72" customWidth="1"/>
    <col min="7175" max="7176" width="0" style="72" hidden="1" customWidth="1"/>
    <col min="7177" max="7177" width="2.75" style="72" customWidth="1"/>
    <col min="7178" max="7178" width="0.375" style="72" customWidth="1"/>
    <col min="7179" max="7180" width="1.875" style="72" customWidth="1"/>
    <col min="7181" max="7181" width="3.125" style="72" customWidth="1"/>
    <col min="7182" max="7182" width="1.875" style="72" customWidth="1"/>
    <col min="7183" max="7184" width="0" style="72" hidden="1" customWidth="1"/>
    <col min="7185" max="7185" width="2.875" style="72" customWidth="1"/>
    <col min="7186" max="7186" width="3.75" style="72" customWidth="1"/>
    <col min="7187" max="7187" width="3.625" style="72" customWidth="1"/>
    <col min="7188" max="7188" width="5.125" style="72" customWidth="1"/>
    <col min="7189" max="7189" width="9.5" style="72" customWidth="1"/>
    <col min="7190" max="7190" width="8.875" style="72" customWidth="1"/>
    <col min="7191" max="7196" width="8.625" style="72" customWidth="1"/>
    <col min="7197" max="7197" width="10.25" style="72" customWidth="1"/>
    <col min="7198" max="7424" width="9" style="72"/>
    <col min="7425" max="7426" width="0.375" style="72" customWidth="1"/>
    <col min="7427" max="7427" width="1.875" style="72" customWidth="1"/>
    <col min="7428" max="7428" width="3.375" style="72" customWidth="1"/>
    <col min="7429" max="7430" width="1.875" style="72" customWidth="1"/>
    <col min="7431" max="7432" width="0" style="72" hidden="1" customWidth="1"/>
    <col min="7433" max="7433" width="2.75" style="72" customWidth="1"/>
    <col min="7434" max="7434" width="0.375" style="72" customWidth="1"/>
    <col min="7435" max="7436" width="1.875" style="72" customWidth="1"/>
    <col min="7437" max="7437" width="3.125" style="72" customWidth="1"/>
    <col min="7438" max="7438" width="1.875" style="72" customWidth="1"/>
    <col min="7439" max="7440" width="0" style="72" hidden="1" customWidth="1"/>
    <col min="7441" max="7441" width="2.875" style="72" customWidth="1"/>
    <col min="7442" max="7442" width="3.75" style="72" customWidth="1"/>
    <col min="7443" max="7443" width="3.625" style="72" customWidth="1"/>
    <col min="7444" max="7444" width="5.125" style="72" customWidth="1"/>
    <col min="7445" max="7445" width="9.5" style="72" customWidth="1"/>
    <col min="7446" max="7446" width="8.875" style="72" customWidth="1"/>
    <col min="7447" max="7452" width="8.625" style="72" customWidth="1"/>
    <col min="7453" max="7453" width="10.25" style="72" customWidth="1"/>
    <col min="7454" max="7680" width="9" style="72"/>
    <col min="7681" max="7682" width="0.375" style="72" customWidth="1"/>
    <col min="7683" max="7683" width="1.875" style="72" customWidth="1"/>
    <col min="7684" max="7684" width="3.375" style="72" customWidth="1"/>
    <col min="7685" max="7686" width="1.875" style="72" customWidth="1"/>
    <col min="7687" max="7688" width="0" style="72" hidden="1" customWidth="1"/>
    <col min="7689" max="7689" width="2.75" style="72" customWidth="1"/>
    <col min="7690" max="7690" width="0.375" style="72" customWidth="1"/>
    <col min="7691" max="7692" width="1.875" style="72" customWidth="1"/>
    <col min="7693" max="7693" width="3.125" style="72" customWidth="1"/>
    <col min="7694" max="7694" width="1.875" style="72" customWidth="1"/>
    <col min="7695" max="7696" width="0" style="72" hidden="1" customWidth="1"/>
    <col min="7697" max="7697" width="2.875" style="72" customWidth="1"/>
    <col min="7698" max="7698" width="3.75" style="72" customWidth="1"/>
    <col min="7699" max="7699" width="3.625" style="72" customWidth="1"/>
    <col min="7700" max="7700" width="5.125" style="72" customWidth="1"/>
    <col min="7701" max="7701" width="9.5" style="72" customWidth="1"/>
    <col min="7702" max="7702" width="8.875" style="72" customWidth="1"/>
    <col min="7703" max="7708" width="8.625" style="72" customWidth="1"/>
    <col min="7709" max="7709" width="10.25" style="72" customWidth="1"/>
    <col min="7710" max="7936" width="9" style="72"/>
    <col min="7937" max="7938" width="0.375" style="72" customWidth="1"/>
    <col min="7939" max="7939" width="1.875" style="72" customWidth="1"/>
    <col min="7940" max="7940" width="3.375" style="72" customWidth="1"/>
    <col min="7941" max="7942" width="1.875" style="72" customWidth="1"/>
    <col min="7943" max="7944" width="0" style="72" hidden="1" customWidth="1"/>
    <col min="7945" max="7945" width="2.75" style="72" customWidth="1"/>
    <col min="7946" max="7946" width="0.375" style="72" customWidth="1"/>
    <col min="7947" max="7948" width="1.875" style="72" customWidth="1"/>
    <col min="7949" max="7949" width="3.125" style="72" customWidth="1"/>
    <col min="7950" max="7950" width="1.875" style="72" customWidth="1"/>
    <col min="7951" max="7952" width="0" style="72" hidden="1" customWidth="1"/>
    <col min="7953" max="7953" width="2.875" style="72" customWidth="1"/>
    <col min="7954" max="7954" width="3.75" style="72" customWidth="1"/>
    <col min="7955" max="7955" width="3.625" style="72" customWidth="1"/>
    <col min="7956" max="7956" width="5.125" style="72" customWidth="1"/>
    <col min="7957" max="7957" width="9.5" style="72" customWidth="1"/>
    <col min="7958" max="7958" width="8.875" style="72" customWidth="1"/>
    <col min="7959" max="7964" width="8.625" style="72" customWidth="1"/>
    <col min="7965" max="7965" width="10.25" style="72" customWidth="1"/>
    <col min="7966" max="8192" width="9" style="72"/>
    <col min="8193" max="8194" width="0.375" style="72" customWidth="1"/>
    <col min="8195" max="8195" width="1.875" style="72" customWidth="1"/>
    <col min="8196" max="8196" width="3.375" style="72" customWidth="1"/>
    <col min="8197" max="8198" width="1.875" style="72" customWidth="1"/>
    <col min="8199" max="8200" width="0" style="72" hidden="1" customWidth="1"/>
    <col min="8201" max="8201" width="2.75" style="72" customWidth="1"/>
    <col min="8202" max="8202" width="0.375" style="72" customWidth="1"/>
    <col min="8203" max="8204" width="1.875" style="72" customWidth="1"/>
    <col min="8205" max="8205" width="3.125" style="72" customWidth="1"/>
    <col min="8206" max="8206" width="1.875" style="72" customWidth="1"/>
    <col min="8207" max="8208" width="0" style="72" hidden="1" customWidth="1"/>
    <col min="8209" max="8209" width="2.875" style="72" customWidth="1"/>
    <col min="8210" max="8210" width="3.75" style="72" customWidth="1"/>
    <col min="8211" max="8211" width="3.625" style="72" customWidth="1"/>
    <col min="8212" max="8212" width="5.125" style="72" customWidth="1"/>
    <col min="8213" max="8213" width="9.5" style="72" customWidth="1"/>
    <col min="8214" max="8214" width="8.875" style="72" customWidth="1"/>
    <col min="8215" max="8220" width="8.625" style="72" customWidth="1"/>
    <col min="8221" max="8221" width="10.25" style="72" customWidth="1"/>
    <col min="8222" max="8448" width="9" style="72"/>
    <col min="8449" max="8450" width="0.375" style="72" customWidth="1"/>
    <col min="8451" max="8451" width="1.875" style="72" customWidth="1"/>
    <col min="8452" max="8452" width="3.375" style="72" customWidth="1"/>
    <col min="8453" max="8454" width="1.875" style="72" customWidth="1"/>
    <col min="8455" max="8456" width="0" style="72" hidden="1" customWidth="1"/>
    <col min="8457" max="8457" width="2.75" style="72" customWidth="1"/>
    <col min="8458" max="8458" width="0.375" style="72" customWidth="1"/>
    <col min="8459" max="8460" width="1.875" style="72" customWidth="1"/>
    <col min="8461" max="8461" width="3.125" style="72" customWidth="1"/>
    <col min="8462" max="8462" width="1.875" style="72" customWidth="1"/>
    <col min="8463" max="8464" width="0" style="72" hidden="1" customWidth="1"/>
    <col min="8465" max="8465" width="2.875" style="72" customWidth="1"/>
    <col min="8466" max="8466" width="3.75" style="72" customWidth="1"/>
    <col min="8467" max="8467" width="3.625" style="72" customWidth="1"/>
    <col min="8468" max="8468" width="5.125" style="72" customWidth="1"/>
    <col min="8469" max="8469" width="9.5" style="72" customWidth="1"/>
    <col min="8470" max="8470" width="8.875" style="72" customWidth="1"/>
    <col min="8471" max="8476" width="8.625" style="72" customWidth="1"/>
    <col min="8477" max="8477" width="10.25" style="72" customWidth="1"/>
    <col min="8478" max="8704" width="9" style="72"/>
    <col min="8705" max="8706" width="0.375" style="72" customWidth="1"/>
    <col min="8707" max="8707" width="1.875" style="72" customWidth="1"/>
    <col min="8708" max="8708" width="3.375" style="72" customWidth="1"/>
    <col min="8709" max="8710" width="1.875" style="72" customWidth="1"/>
    <col min="8711" max="8712" width="0" style="72" hidden="1" customWidth="1"/>
    <col min="8713" max="8713" width="2.75" style="72" customWidth="1"/>
    <col min="8714" max="8714" width="0.375" style="72" customWidth="1"/>
    <col min="8715" max="8716" width="1.875" style="72" customWidth="1"/>
    <col min="8717" max="8717" width="3.125" style="72" customWidth="1"/>
    <col min="8718" max="8718" width="1.875" style="72" customWidth="1"/>
    <col min="8719" max="8720" width="0" style="72" hidden="1" customWidth="1"/>
    <col min="8721" max="8721" width="2.875" style="72" customWidth="1"/>
    <col min="8722" max="8722" width="3.75" style="72" customWidth="1"/>
    <col min="8723" max="8723" width="3.625" style="72" customWidth="1"/>
    <col min="8724" max="8724" width="5.125" style="72" customWidth="1"/>
    <col min="8725" max="8725" width="9.5" style="72" customWidth="1"/>
    <col min="8726" max="8726" width="8.875" style="72" customWidth="1"/>
    <col min="8727" max="8732" width="8.625" style="72" customWidth="1"/>
    <col min="8733" max="8733" width="10.25" style="72" customWidth="1"/>
    <col min="8734" max="8960" width="9" style="72"/>
    <col min="8961" max="8962" width="0.375" style="72" customWidth="1"/>
    <col min="8963" max="8963" width="1.875" style="72" customWidth="1"/>
    <col min="8964" max="8964" width="3.375" style="72" customWidth="1"/>
    <col min="8965" max="8966" width="1.875" style="72" customWidth="1"/>
    <col min="8967" max="8968" width="0" style="72" hidden="1" customWidth="1"/>
    <col min="8969" max="8969" width="2.75" style="72" customWidth="1"/>
    <col min="8970" max="8970" width="0.375" style="72" customWidth="1"/>
    <col min="8971" max="8972" width="1.875" style="72" customWidth="1"/>
    <col min="8973" max="8973" width="3.125" style="72" customWidth="1"/>
    <col min="8974" max="8974" width="1.875" style="72" customWidth="1"/>
    <col min="8975" max="8976" width="0" style="72" hidden="1" customWidth="1"/>
    <col min="8977" max="8977" width="2.875" style="72" customWidth="1"/>
    <col min="8978" max="8978" width="3.75" style="72" customWidth="1"/>
    <col min="8979" max="8979" width="3.625" style="72" customWidth="1"/>
    <col min="8980" max="8980" width="5.125" style="72" customWidth="1"/>
    <col min="8981" max="8981" width="9.5" style="72" customWidth="1"/>
    <col min="8982" max="8982" width="8.875" style="72" customWidth="1"/>
    <col min="8983" max="8988" width="8.625" style="72" customWidth="1"/>
    <col min="8989" max="8989" width="10.25" style="72" customWidth="1"/>
    <col min="8990" max="9216" width="9" style="72"/>
    <col min="9217" max="9218" width="0.375" style="72" customWidth="1"/>
    <col min="9219" max="9219" width="1.875" style="72" customWidth="1"/>
    <col min="9220" max="9220" width="3.375" style="72" customWidth="1"/>
    <col min="9221" max="9222" width="1.875" style="72" customWidth="1"/>
    <col min="9223" max="9224" width="0" style="72" hidden="1" customWidth="1"/>
    <col min="9225" max="9225" width="2.75" style="72" customWidth="1"/>
    <col min="9226" max="9226" width="0.375" style="72" customWidth="1"/>
    <col min="9227" max="9228" width="1.875" style="72" customWidth="1"/>
    <col min="9229" max="9229" width="3.125" style="72" customWidth="1"/>
    <col min="9230" max="9230" width="1.875" style="72" customWidth="1"/>
    <col min="9231" max="9232" width="0" style="72" hidden="1" customWidth="1"/>
    <col min="9233" max="9233" width="2.875" style="72" customWidth="1"/>
    <col min="9234" max="9234" width="3.75" style="72" customWidth="1"/>
    <col min="9235" max="9235" width="3.625" style="72" customWidth="1"/>
    <col min="9236" max="9236" width="5.125" style="72" customWidth="1"/>
    <col min="9237" max="9237" width="9.5" style="72" customWidth="1"/>
    <col min="9238" max="9238" width="8.875" style="72" customWidth="1"/>
    <col min="9239" max="9244" width="8.625" style="72" customWidth="1"/>
    <col min="9245" max="9245" width="10.25" style="72" customWidth="1"/>
    <col min="9246" max="9472" width="9" style="72"/>
    <col min="9473" max="9474" width="0.375" style="72" customWidth="1"/>
    <col min="9475" max="9475" width="1.875" style="72" customWidth="1"/>
    <col min="9476" max="9476" width="3.375" style="72" customWidth="1"/>
    <col min="9477" max="9478" width="1.875" style="72" customWidth="1"/>
    <col min="9479" max="9480" width="0" style="72" hidden="1" customWidth="1"/>
    <col min="9481" max="9481" width="2.75" style="72" customWidth="1"/>
    <col min="9482" max="9482" width="0.375" style="72" customWidth="1"/>
    <col min="9483" max="9484" width="1.875" style="72" customWidth="1"/>
    <col min="9485" max="9485" width="3.125" style="72" customWidth="1"/>
    <col min="9486" max="9486" width="1.875" style="72" customWidth="1"/>
    <col min="9487" max="9488" width="0" style="72" hidden="1" customWidth="1"/>
    <col min="9489" max="9489" width="2.875" style="72" customWidth="1"/>
    <col min="9490" max="9490" width="3.75" style="72" customWidth="1"/>
    <col min="9491" max="9491" width="3.625" style="72" customWidth="1"/>
    <col min="9492" max="9492" width="5.125" style="72" customWidth="1"/>
    <col min="9493" max="9493" width="9.5" style="72" customWidth="1"/>
    <col min="9494" max="9494" width="8.875" style="72" customWidth="1"/>
    <col min="9495" max="9500" width="8.625" style="72" customWidth="1"/>
    <col min="9501" max="9501" width="10.25" style="72" customWidth="1"/>
    <col min="9502" max="9728" width="9" style="72"/>
    <col min="9729" max="9730" width="0.375" style="72" customWidth="1"/>
    <col min="9731" max="9731" width="1.875" style="72" customWidth="1"/>
    <col min="9732" max="9732" width="3.375" style="72" customWidth="1"/>
    <col min="9733" max="9734" width="1.875" style="72" customWidth="1"/>
    <col min="9735" max="9736" width="0" style="72" hidden="1" customWidth="1"/>
    <col min="9737" max="9737" width="2.75" style="72" customWidth="1"/>
    <col min="9738" max="9738" width="0.375" style="72" customWidth="1"/>
    <col min="9739" max="9740" width="1.875" style="72" customWidth="1"/>
    <col min="9741" max="9741" width="3.125" style="72" customWidth="1"/>
    <col min="9742" max="9742" width="1.875" style="72" customWidth="1"/>
    <col min="9743" max="9744" width="0" style="72" hidden="1" customWidth="1"/>
    <col min="9745" max="9745" width="2.875" style="72" customWidth="1"/>
    <col min="9746" max="9746" width="3.75" style="72" customWidth="1"/>
    <col min="9747" max="9747" width="3.625" style="72" customWidth="1"/>
    <col min="9748" max="9748" width="5.125" style="72" customWidth="1"/>
    <col min="9749" max="9749" width="9.5" style="72" customWidth="1"/>
    <col min="9750" max="9750" width="8.875" style="72" customWidth="1"/>
    <col min="9751" max="9756" width="8.625" style="72" customWidth="1"/>
    <col min="9757" max="9757" width="10.25" style="72" customWidth="1"/>
    <col min="9758" max="9984" width="9" style="72"/>
    <col min="9985" max="9986" width="0.375" style="72" customWidth="1"/>
    <col min="9987" max="9987" width="1.875" style="72" customWidth="1"/>
    <col min="9988" max="9988" width="3.375" style="72" customWidth="1"/>
    <col min="9989" max="9990" width="1.875" style="72" customWidth="1"/>
    <col min="9991" max="9992" width="0" style="72" hidden="1" customWidth="1"/>
    <col min="9993" max="9993" width="2.75" style="72" customWidth="1"/>
    <col min="9994" max="9994" width="0.375" style="72" customWidth="1"/>
    <col min="9995" max="9996" width="1.875" style="72" customWidth="1"/>
    <col min="9997" max="9997" width="3.125" style="72" customWidth="1"/>
    <col min="9998" max="9998" width="1.875" style="72" customWidth="1"/>
    <col min="9999" max="10000" width="0" style="72" hidden="1" customWidth="1"/>
    <col min="10001" max="10001" width="2.875" style="72" customWidth="1"/>
    <col min="10002" max="10002" width="3.75" style="72" customWidth="1"/>
    <col min="10003" max="10003" width="3.625" style="72" customWidth="1"/>
    <col min="10004" max="10004" width="5.125" style="72" customWidth="1"/>
    <col min="10005" max="10005" width="9.5" style="72" customWidth="1"/>
    <col min="10006" max="10006" width="8.875" style="72" customWidth="1"/>
    <col min="10007" max="10012" width="8.625" style="72" customWidth="1"/>
    <col min="10013" max="10013" width="10.25" style="72" customWidth="1"/>
    <col min="10014" max="10240" width="9" style="72"/>
    <col min="10241" max="10242" width="0.375" style="72" customWidth="1"/>
    <col min="10243" max="10243" width="1.875" style="72" customWidth="1"/>
    <col min="10244" max="10244" width="3.375" style="72" customWidth="1"/>
    <col min="10245" max="10246" width="1.875" style="72" customWidth="1"/>
    <col min="10247" max="10248" width="0" style="72" hidden="1" customWidth="1"/>
    <col min="10249" max="10249" width="2.75" style="72" customWidth="1"/>
    <col min="10250" max="10250" width="0.375" style="72" customWidth="1"/>
    <col min="10251" max="10252" width="1.875" style="72" customWidth="1"/>
    <col min="10253" max="10253" width="3.125" style="72" customWidth="1"/>
    <col min="10254" max="10254" width="1.875" style="72" customWidth="1"/>
    <col min="10255" max="10256" width="0" style="72" hidden="1" customWidth="1"/>
    <col min="10257" max="10257" width="2.875" style="72" customWidth="1"/>
    <col min="10258" max="10258" width="3.75" style="72" customWidth="1"/>
    <col min="10259" max="10259" width="3.625" style="72" customWidth="1"/>
    <col min="10260" max="10260" width="5.125" style="72" customWidth="1"/>
    <col min="10261" max="10261" width="9.5" style="72" customWidth="1"/>
    <col min="10262" max="10262" width="8.875" style="72" customWidth="1"/>
    <col min="10263" max="10268" width="8.625" style="72" customWidth="1"/>
    <col min="10269" max="10269" width="10.25" style="72" customWidth="1"/>
    <col min="10270" max="10496" width="9" style="72"/>
    <col min="10497" max="10498" width="0.375" style="72" customWidth="1"/>
    <col min="10499" max="10499" width="1.875" style="72" customWidth="1"/>
    <col min="10500" max="10500" width="3.375" style="72" customWidth="1"/>
    <col min="10501" max="10502" width="1.875" style="72" customWidth="1"/>
    <col min="10503" max="10504" width="0" style="72" hidden="1" customWidth="1"/>
    <col min="10505" max="10505" width="2.75" style="72" customWidth="1"/>
    <col min="10506" max="10506" width="0.375" style="72" customWidth="1"/>
    <col min="10507" max="10508" width="1.875" style="72" customWidth="1"/>
    <col min="10509" max="10509" width="3.125" style="72" customWidth="1"/>
    <col min="10510" max="10510" width="1.875" style="72" customWidth="1"/>
    <col min="10511" max="10512" width="0" style="72" hidden="1" customWidth="1"/>
    <col min="10513" max="10513" width="2.875" style="72" customWidth="1"/>
    <col min="10514" max="10514" width="3.75" style="72" customWidth="1"/>
    <col min="10515" max="10515" width="3.625" style="72" customWidth="1"/>
    <col min="10516" max="10516" width="5.125" style="72" customWidth="1"/>
    <col min="10517" max="10517" width="9.5" style="72" customWidth="1"/>
    <col min="10518" max="10518" width="8.875" style="72" customWidth="1"/>
    <col min="10519" max="10524" width="8.625" style="72" customWidth="1"/>
    <col min="10525" max="10525" width="10.25" style="72" customWidth="1"/>
    <col min="10526" max="10752" width="9" style="72"/>
    <col min="10753" max="10754" width="0.375" style="72" customWidth="1"/>
    <col min="10755" max="10755" width="1.875" style="72" customWidth="1"/>
    <col min="10756" max="10756" width="3.375" style="72" customWidth="1"/>
    <col min="10757" max="10758" width="1.875" style="72" customWidth="1"/>
    <col min="10759" max="10760" width="0" style="72" hidden="1" customWidth="1"/>
    <col min="10761" max="10761" width="2.75" style="72" customWidth="1"/>
    <col min="10762" max="10762" width="0.375" style="72" customWidth="1"/>
    <col min="10763" max="10764" width="1.875" style="72" customWidth="1"/>
    <col min="10765" max="10765" width="3.125" style="72" customWidth="1"/>
    <col min="10766" max="10766" width="1.875" style="72" customWidth="1"/>
    <col min="10767" max="10768" width="0" style="72" hidden="1" customWidth="1"/>
    <col min="10769" max="10769" width="2.875" style="72" customWidth="1"/>
    <col min="10770" max="10770" width="3.75" style="72" customWidth="1"/>
    <col min="10771" max="10771" width="3.625" style="72" customWidth="1"/>
    <col min="10772" max="10772" width="5.125" style="72" customWidth="1"/>
    <col min="10773" max="10773" width="9.5" style="72" customWidth="1"/>
    <col min="10774" max="10774" width="8.875" style="72" customWidth="1"/>
    <col min="10775" max="10780" width="8.625" style="72" customWidth="1"/>
    <col min="10781" max="10781" width="10.25" style="72" customWidth="1"/>
    <col min="10782" max="11008" width="9" style="72"/>
    <col min="11009" max="11010" width="0.375" style="72" customWidth="1"/>
    <col min="11011" max="11011" width="1.875" style="72" customWidth="1"/>
    <col min="11012" max="11012" width="3.375" style="72" customWidth="1"/>
    <col min="11013" max="11014" width="1.875" style="72" customWidth="1"/>
    <col min="11015" max="11016" width="0" style="72" hidden="1" customWidth="1"/>
    <col min="11017" max="11017" width="2.75" style="72" customWidth="1"/>
    <col min="11018" max="11018" width="0.375" style="72" customWidth="1"/>
    <col min="11019" max="11020" width="1.875" style="72" customWidth="1"/>
    <col min="11021" max="11021" width="3.125" style="72" customWidth="1"/>
    <col min="11022" max="11022" width="1.875" style="72" customWidth="1"/>
    <col min="11023" max="11024" width="0" style="72" hidden="1" customWidth="1"/>
    <col min="11025" max="11025" width="2.875" style="72" customWidth="1"/>
    <col min="11026" max="11026" width="3.75" style="72" customWidth="1"/>
    <col min="11027" max="11027" width="3.625" style="72" customWidth="1"/>
    <col min="11028" max="11028" width="5.125" style="72" customWidth="1"/>
    <col min="11029" max="11029" width="9.5" style="72" customWidth="1"/>
    <col min="11030" max="11030" width="8.875" style="72" customWidth="1"/>
    <col min="11031" max="11036" width="8.625" style="72" customWidth="1"/>
    <col min="11037" max="11037" width="10.25" style="72" customWidth="1"/>
    <col min="11038" max="11264" width="9" style="72"/>
    <col min="11265" max="11266" width="0.375" style="72" customWidth="1"/>
    <col min="11267" max="11267" width="1.875" style="72" customWidth="1"/>
    <col min="11268" max="11268" width="3.375" style="72" customWidth="1"/>
    <col min="11269" max="11270" width="1.875" style="72" customWidth="1"/>
    <col min="11271" max="11272" width="0" style="72" hidden="1" customWidth="1"/>
    <col min="11273" max="11273" width="2.75" style="72" customWidth="1"/>
    <col min="11274" max="11274" width="0.375" style="72" customWidth="1"/>
    <col min="11275" max="11276" width="1.875" style="72" customWidth="1"/>
    <col min="11277" max="11277" width="3.125" style="72" customWidth="1"/>
    <col min="11278" max="11278" width="1.875" style="72" customWidth="1"/>
    <col min="11279" max="11280" width="0" style="72" hidden="1" customWidth="1"/>
    <col min="11281" max="11281" width="2.875" style="72" customWidth="1"/>
    <col min="11282" max="11282" width="3.75" style="72" customWidth="1"/>
    <col min="11283" max="11283" width="3.625" style="72" customWidth="1"/>
    <col min="11284" max="11284" width="5.125" style="72" customWidth="1"/>
    <col min="11285" max="11285" width="9.5" style="72" customWidth="1"/>
    <col min="11286" max="11286" width="8.875" style="72" customWidth="1"/>
    <col min="11287" max="11292" width="8.625" style="72" customWidth="1"/>
    <col min="11293" max="11293" width="10.25" style="72" customWidth="1"/>
    <col min="11294" max="11520" width="9" style="72"/>
    <col min="11521" max="11522" width="0.375" style="72" customWidth="1"/>
    <col min="11523" max="11523" width="1.875" style="72" customWidth="1"/>
    <col min="11524" max="11524" width="3.375" style="72" customWidth="1"/>
    <col min="11525" max="11526" width="1.875" style="72" customWidth="1"/>
    <col min="11527" max="11528" width="0" style="72" hidden="1" customWidth="1"/>
    <col min="11529" max="11529" width="2.75" style="72" customWidth="1"/>
    <col min="11530" max="11530" width="0.375" style="72" customWidth="1"/>
    <col min="11531" max="11532" width="1.875" style="72" customWidth="1"/>
    <col min="11533" max="11533" width="3.125" style="72" customWidth="1"/>
    <col min="11534" max="11534" width="1.875" style="72" customWidth="1"/>
    <col min="11535" max="11536" width="0" style="72" hidden="1" customWidth="1"/>
    <col min="11537" max="11537" width="2.875" style="72" customWidth="1"/>
    <col min="11538" max="11538" width="3.75" style="72" customWidth="1"/>
    <col min="11539" max="11539" width="3.625" style="72" customWidth="1"/>
    <col min="11540" max="11540" width="5.125" style="72" customWidth="1"/>
    <col min="11541" max="11541" width="9.5" style="72" customWidth="1"/>
    <col min="11542" max="11542" width="8.875" style="72" customWidth="1"/>
    <col min="11543" max="11548" width="8.625" style="72" customWidth="1"/>
    <col min="11549" max="11549" width="10.25" style="72" customWidth="1"/>
    <col min="11550" max="11776" width="9" style="72"/>
    <col min="11777" max="11778" width="0.375" style="72" customWidth="1"/>
    <col min="11779" max="11779" width="1.875" style="72" customWidth="1"/>
    <col min="11780" max="11780" width="3.375" style="72" customWidth="1"/>
    <col min="11781" max="11782" width="1.875" style="72" customWidth="1"/>
    <col min="11783" max="11784" width="0" style="72" hidden="1" customWidth="1"/>
    <col min="11785" max="11785" width="2.75" style="72" customWidth="1"/>
    <col min="11786" max="11786" width="0.375" style="72" customWidth="1"/>
    <col min="11787" max="11788" width="1.875" style="72" customWidth="1"/>
    <col min="11789" max="11789" width="3.125" style="72" customWidth="1"/>
    <col min="11790" max="11790" width="1.875" style="72" customWidth="1"/>
    <col min="11791" max="11792" width="0" style="72" hidden="1" customWidth="1"/>
    <col min="11793" max="11793" width="2.875" style="72" customWidth="1"/>
    <col min="11794" max="11794" width="3.75" style="72" customWidth="1"/>
    <col min="11795" max="11795" width="3.625" style="72" customWidth="1"/>
    <col min="11796" max="11796" width="5.125" style="72" customWidth="1"/>
    <col min="11797" max="11797" width="9.5" style="72" customWidth="1"/>
    <col min="11798" max="11798" width="8.875" style="72" customWidth="1"/>
    <col min="11799" max="11804" width="8.625" style="72" customWidth="1"/>
    <col min="11805" max="11805" width="10.25" style="72" customWidth="1"/>
    <col min="11806" max="12032" width="9" style="72"/>
    <col min="12033" max="12034" width="0.375" style="72" customWidth="1"/>
    <col min="12035" max="12035" width="1.875" style="72" customWidth="1"/>
    <col min="12036" max="12036" width="3.375" style="72" customWidth="1"/>
    <col min="12037" max="12038" width="1.875" style="72" customWidth="1"/>
    <col min="12039" max="12040" width="0" style="72" hidden="1" customWidth="1"/>
    <col min="12041" max="12041" width="2.75" style="72" customWidth="1"/>
    <col min="12042" max="12042" width="0.375" style="72" customWidth="1"/>
    <col min="12043" max="12044" width="1.875" style="72" customWidth="1"/>
    <col min="12045" max="12045" width="3.125" style="72" customWidth="1"/>
    <col min="12046" max="12046" width="1.875" style="72" customWidth="1"/>
    <col min="12047" max="12048" width="0" style="72" hidden="1" customWidth="1"/>
    <col min="12049" max="12049" width="2.875" style="72" customWidth="1"/>
    <col min="12050" max="12050" width="3.75" style="72" customWidth="1"/>
    <col min="12051" max="12051" width="3.625" style="72" customWidth="1"/>
    <col min="12052" max="12052" width="5.125" style="72" customWidth="1"/>
    <col min="12053" max="12053" width="9.5" style="72" customWidth="1"/>
    <col min="12054" max="12054" width="8.875" style="72" customWidth="1"/>
    <col min="12055" max="12060" width="8.625" style="72" customWidth="1"/>
    <col min="12061" max="12061" width="10.25" style="72" customWidth="1"/>
    <col min="12062" max="12288" width="9" style="72"/>
    <col min="12289" max="12290" width="0.375" style="72" customWidth="1"/>
    <col min="12291" max="12291" width="1.875" style="72" customWidth="1"/>
    <col min="12292" max="12292" width="3.375" style="72" customWidth="1"/>
    <col min="12293" max="12294" width="1.875" style="72" customWidth="1"/>
    <col min="12295" max="12296" width="0" style="72" hidden="1" customWidth="1"/>
    <col min="12297" max="12297" width="2.75" style="72" customWidth="1"/>
    <col min="12298" max="12298" width="0.375" style="72" customWidth="1"/>
    <col min="12299" max="12300" width="1.875" style="72" customWidth="1"/>
    <col min="12301" max="12301" width="3.125" style="72" customWidth="1"/>
    <col min="12302" max="12302" width="1.875" style="72" customWidth="1"/>
    <col min="12303" max="12304" width="0" style="72" hidden="1" customWidth="1"/>
    <col min="12305" max="12305" width="2.875" style="72" customWidth="1"/>
    <col min="12306" max="12306" width="3.75" style="72" customWidth="1"/>
    <col min="12307" max="12307" width="3.625" style="72" customWidth="1"/>
    <col min="12308" max="12308" width="5.125" style="72" customWidth="1"/>
    <col min="12309" max="12309" width="9.5" style="72" customWidth="1"/>
    <col min="12310" max="12310" width="8.875" style="72" customWidth="1"/>
    <col min="12311" max="12316" width="8.625" style="72" customWidth="1"/>
    <col min="12317" max="12317" width="10.25" style="72" customWidth="1"/>
    <col min="12318" max="12544" width="9" style="72"/>
    <col min="12545" max="12546" width="0.375" style="72" customWidth="1"/>
    <col min="12547" max="12547" width="1.875" style="72" customWidth="1"/>
    <col min="12548" max="12548" width="3.375" style="72" customWidth="1"/>
    <col min="12549" max="12550" width="1.875" style="72" customWidth="1"/>
    <col min="12551" max="12552" width="0" style="72" hidden="1" customWidth="1"/>
    <col min="12553" max="12553" width="2.75" style="72" customWidth="1"/>
    <col min="12554" max="12554" width="0.375" style="72" customWidth="1"/>
    <col min="12555" max="12556" width="1.875" style="72" customWidth="1"/>
    <col min="12557" max="12557" width="3.125" style="72" customWidth="1"/>
    <col min="12558" max="12558" width="1.875" style="72" customWidth="1"/>
    <col min="12559" max="12560" width="0" style="72" hidden="1" customWidth="1"/>
    <col min="12561" max="12561" width="2.875" style="72" customWidth="1"/>
    <col min="12562" max="12562" width="3.75" style="72" customWidth="1"/>
    <col min="12563" max="12563" width="3.625" style="72" customWidth="1"/>
    <col min="12564" max="12564" width="5.125" style="72" customWidth="1"/>
    <col min="12565" max="12565" width="9.5" style="72" customWidth="1"/>
    <col min="12566" max="12566" width="8.875" style="72" customWidth="1"/>
    <col min="12567" max="12572" width="8.625" style="72" customWidth="1"/>
    <col min="12573" max="12573" width="10.25" style="72" customWidth="1"/>
    <col min="12574" max="12800" width="9" style="72"/>
    <col min="12801" max="12802" width="0.375" style="72" customWidth="1"/>
    <col min="12803" max="12803" width="1.875" style="72" customWidth="1"/>
    <col min="12804" max="12804" width="3.375" style="72" customWidth="1"/>
    <col min="12805" max="12806" width="1.875" style="72" customWidth="1"/>
    <col min="12807" max="12808" width="0" style="72" hidden="1" customWidth="1"/>
    <col min="12809" max="12809" width="2.75" style="72" customWidth="1"/>
    <col min="12810" max="12810" width="0.375" style="72" customWidth="1"/>
    <col min="12811" max="12812" width="1.875" style="72" customWidth="1"/>
    <col min="12813" max="12813" width="3.125" style="72" customWidth="1"/>
    <col min="12814" max="12814" width="1.875" style="72" customWidth="1"/>
    <col min="12815" max="12816" width="0" style="72" hidden="1" customWidth="1"/>
    <col min="12817" max="12817" width="2.875" style="72" customWidth="1"/>
    <col min="12818" max="12818" width="3.75" style="72" customWidth="1"/>
    <col min="12819" max="12819" width="3.625" style="72" customWidth="1"/>
    <col min="12820" max="12820" width="5.125" style="72" customWidth="1"/>
    <col min="12821" max="12821" width="9.5" style="72" customWidth="1"/>
    <col min="12822" max="12822" width="8.875" style="72" customWidth="1"/>
    <col min="12823" max="12828" width="8.625" style="72" customWidth="1"/>
    <col min="12829" max="12829" width="10.25" style="72" customWidth="1"/>
    <col min="12830" max="13056" width="9" style="72"/>
    <col min="13057" max="13058" width="0.375" style="72" customWidth="1"/>
    <col min="13059" max="13059" width="1.875" style="72" customWidth="1"/>
    <col min="13060" max="13060" width="3.375" style="72" customWidth="1"/>
    <col min="13061" max="13062" width="1.875" style="72" customWidth="1"/>
    <col min="13063" max="13064" width="0" style="72" hidden="1" customWidth="1"/>
    <col min="13065" max="13065" width="2.75" style="72" customWidth="1"/>
    <col min="13066" max="13066" width="0.375" style="72" customWidth="1"/>
    <col min="13067" max="13068" width="1.875" style="72" customWidth="1"/>
    <col min="13069" max="13069" width="3.125" style="72" customWidth="1"/>
    <col min="13070" max="13070" width="1.875" style="72" customWidth="1"/>
    <col min="13071" max="13072" width="0" style="72" hidden="1" customWidth="1"/>
    <col min="13073" max="13073" width="2.875" style="72" customWidth="1"/>
    <col min="13074" max="13074" width="3.75" style="72" customWidth="1"/>
    <col min="13075" max="13075" width="3.625" style="72" customWidth="1"/>
    <col min="13076" max="13076" width="5.125" style="72" customWidth="1"/>
    <col min="13077" max="13077" width="9.5" style="72" customWidth="1"/>
    <col min="13078" max="13078" width="8.875" style="72" customWidth="1"/>
    <col min="13079" max="13084" width="8.625" style="72" customWidth="1"/>
    <col min="13085" max="13085" width="10.25" style="72" customWidth="1"/>
    <col min="13086" max="13312" width="9" style="72"/>
    <col min="13313" max="13314" width="0.375" style="72" customWidth="1"/>
    <col min="13315" max="13315" width="1.875" style="72" customWidth="1"/>
    <col min="13316" max="13316" width="3.375" style="72" customWidth="1"/>
    <col min="13317" max="13318" width="1.875" style="72" customWidth="1"/>
    <col min="13319" max="13320" width="0" style="72" hidden="1" customWidth="1"/>
    <col min="13321" max="13321" width="2.75" style="72" customWidth="1"/>
    <col min="13322" max="13322" width="0.375" style="72" customWidth="1"/>
    <col min="13323" max="13324" width="1.875" style="72" customWidth="1"/>
    <col min="13325" max="13325" width="3.125" style="72" customWidth="1"/>
    <col min="13326" max="13326" width="1.875" style="72" customWidth="1"/>
    <col min="13327" max="13328" width="0" style="72" hidden="1" customWidth="1"/>
    <col min="13329" max="13329" width="2.875" style="72" customWidth="1"/>
    <col min="13330" max="13330" width="3.75" style="72" customWidth="1"/>
    <col min="13331" max="13331" width="3.625" style="72" customWidth="1"/>
    <col min="13332" max="13332" width="5.125" style="72" customWidth="1"/>
    <col min="13333" max="13333" width="9.5" style="72" customWidth="1"/>
    <col min="13334" max="13334" width="8.875" style="72" customWidth="1"/>
    <col min="13335" max="13340" width="8.625" style="72" customWidth="1"/>
    <col min="13341" max="13341" width="10.25" style="72" customWidth="1"/>
    <col min="13342" max="13568" width="9" style="72"/>
    <col min="13569" max="13570" width="0.375" style="72" customWidth="1"/>
    <col min="13571" max="13571" width="1.875" style="72" customWidth="1"/>
    <col min="13572" max="13572" width="3.375" style="72" customWidth="1"/>
    <col min="13573" max="13574" width="1.875" style="72" customWidth="1"/>
    <col min="13575" max="13576" width="0" style="72" hidden="1" customWidth="1"/>
    <col min="13577" max="13577" width="2.75" style="72" customWidth="1"/>
    <col min="13578" max="13578" width="0.375" style="72" customWidth="1"/>
    <col min="13579" max="13580" width="1.875" style="72" customWidth="1"/>
    <col min="13581" max="13581" width="3.125" style="72" customWidth="1"/>
    <col min="13582" max="13582" width="1.875" style="72" customWidth="1"/>
    <col min="13583" max="13584" width="0" style="72" hidden="1" customWidth="1"/>
    <col min="13585" max="13585" width="2.875" style="72" customWidth="1"/>
    <col min="13586" max="13586" width="3.75" style="72" customWidth="1"/>
    <col min="13587" max="13587" width="3.625" style="72" customWidth="1"/>
    <col min="13588" max="13588" width="5.125" style="72" customWidth="1"/>
    <col min="13589" max="13589" width="9.5" style="72" customWidth="1"/>
    <col min="13590" max="13590" width="8.875" style="72" customWidth="1"/>
    <col min="13591" max="13596" width="8.625" style="72" customWidth="1"/>
    <col min="13597" max="13597" width="10.25" style="72" customWidth="1"/>
    <col min="13598" max="13824" width="9" style="72"/>
    <col min="13825" max="13826" width="0.375" style="72" customWidth="1"/>
    <col min="13827" max="13827" width="1.875" style="72" customWidth="1"/>
    <col min="13828" max="13828" width="3.375" style="72" customWidth="1"/>
    <col min="13829" max="13830" width="1.875" style="72" customWidth="1"/>
    <col min="13831" max="13832" width="0" style="72" hidden="1" customWidth="1"/>
    <col min="13833" max="13833" width="2.75" style="72" customWidth="1"/>
    <col min="13834" max="13834" width="0.375" style="72" customWidth="1"/>
    <col min="13835" max="13836" width="1.875" style="72" customWidth="1"/>
    <col min="13837" max="13837" width="3.125" style="72" customWidth="1"/>
    <col min="13838" max="13838" width="1.875" style="72" customWidth="1"/>
    <col min="13839" max="13840" width="0" style="72" hidden="1" customWidth="1"/>
    <col min="13841" max="13841" width="2.875" style="72" customWidth="1"/>
    <col min="13842" max="13842" width="3.75" style="72" customWidth="1"/>
    <col min="13843" max="13843" width="3.625" style="72" customWidth="1"/>
    <col min="13844" max="13844" width="5.125" style="72" customWidth="1"/>
    <col min="13845" max="13845" width="9.5" style="72" customWidth="1"/>
    <col min="13846" max="13846" width="8.875" style="72" customWidth="1"/>
    <col min="13847" max="13852" width="8.625" style="72" customWidth="1"/>
    <col min="13853" max="13853" width="10.25" style="72" customWidth="1"/>
    <col min="13854" max="14080" width="9" style="72"/>
    <col min="14081" max="14082" width="0.375" style="72" customWidth="1"/>
    <col min="14083" max="14083" width="1.875" style="72" customWidth="1"/>
    <col min="14084" max="14084" width="3.375" style="72" customWidth="1"/>
    <col min="14085" max="14086" width="1.875" style="72" customWidth="1"/>
    <col min="14087" max="14088" width="0" style="72" hidden="1" customWidth="1"/>
    <col min="14089" max="14089" width="2.75" style="72" customWidth="1"/>
    <col min="14090" max="14090" width="0.375" style="72" customWidth="1"/>
    <col min="14091" max="14092" width="1.875" style="72" customWidth="1"/>
    <col min="14093" max="14093" width="3.125" style="72" customWidth="1"/>
    <col min="14094" max="14094" width="1.875" style="72" customWidth="1"/>
    <col min="14095" max="14096" width="0" style="72" hidden="1" customWidth="1"/>
    <col min="14097" max="14097" width="2.875" style="72" customWidth="1"/>
    <col min="14098" max="14098" width="3.75" style="72" customWidth="1"/>
    <col min="14099" max="14099" width="3.625" style="72" customWidth="1"/>
    <col min="14100" max="14100" width="5.125" style="72" customWidth="1"/>
    <col min="14101" max="14101" width="9.5" style="72" customWidth="1"/>
    <col min="14102" max="14102" width="8.875" style="72" customWidth="1"/>
    <col min="14103" max="14108" width="8.625" style="72" customWidth="1"/>
    <col min="14109" max="14109" width="10.25" style="72" customWidth="1"/>
    <col min="14110" max="14336" width="9" style="72"/>
    <col min="14337" max="14338" width="0.375" style="72" customWidth="1"/>
    <col min="14339" max="14339" width="1.875" style="72" customWidth="1"/>
    <col min="14340" max="14340" width="3.375" style="72" customWidth="1"/>
    <col min="14341" max="14342" width="1.875" style="72" customWidth="1"/>
    <col min="14343" max="14344" width="0" style="72" hidden="1" customWidth="1"/>
    <col min="14345" max="14345" width="2.75" style="72" customWidth="1"/>
    <col min="14346" max="14346" width="0.375" style="72" customWidth="1"/>
    <col min="14347" max="14348" width="1.875" style="72" customWidth="1"/>
    <col min="14349" max="14349" width="3.125" style="72" customWidth="1"/>
    <col min="14350" max="14350" width="1.875" style="72" customWidth="1"/>
    <col min="14351" max="14352" width="0" style="72" hidden="1" customWidth="1"/>
    <col min="14353" max="14353" width="2.875" style="72" customWidth="1"/>
    <col min="14354" max="14354" width="3.75" style="72" customWidth="1"/>
    <col min="14355" max="14355" width="3.625" style="72" customWidth="1"/>
    <col min="14356" max="14356" width="5.125" style="72" customWidth="1"/>
    <col min="14357" max="14357" width="9.5" style="72" customWidth="1"/>
    <col min="14358" max="14358" width="8.875" style="72" customWidth="1"/>
    <col min="14359" max="14364" width="8.625" style="72" customWidth="1"/>
    <col min="14365" max="14365" width="10.25" style="72" customWidth="1"/>
    <col min="14366" max="14592" width="9" style="72"/>
    <col min="14593" max="14594" width="0.375" style="72" customWidth="1"/>
    <col min="14595" max="14595" width="1.875" style="72" customWidth="1"/>
    <col min="14596" max="14596" width="3.375" style="72" customWidth="1"/>
    <col min="14597" max="14598" width="1.875" style="72" customWidth="1"/>
    <col min="14599" max="14600" width="0" style="72" hidden="1" customWidth="1"/>
    <col min="14601" max="14601" width="2.75" style="72" customWidth="1"/>
    <col min="14602" max="14602" width="0.375" style="72" customWidth="1"/>
    <col min="14603" max="14604" width="1.875" style="72" customWidth="1"/>
    <col min="14605" max="14605" width="3.125" style="72" customWidth="1"/>
    <col min="14606" max="14606" width="1.875" style="72" customWidth="1"/>
    <col min="14607" max="14608" width="0" style="72" hidden="1" customWidth="1"/>
    <col min="14609" max="14609" width="2.875" style="72" customWidth="1"/>
    <col min="14610" max="14610" width="3.75" style="72" customWidth="1"/>
    <col min="14611" max="14611" width="3.625" style="72" customWidth="1"/>
    <col min="14612" max="14612" width="5.125" style="72" customWidth="1"/>
    <col min="14613" max="14613" width="9.5" style="72" customWidth="1"/>
    <col min="14614" max="14614" width="8.875" style="72" customWidth="1"/>
    <col min="14615" max="14620" width="8.625" style="72" customWidth="1"/>
    <col min="14621" max="14621" width="10.25" style="72" customWidth="1"/>
    <col min="14622" max="14848" width="9" style="72"/>
    <col min="14849" max="14850" width="0.375" style="72" customWidth="1"/>
    <col min="14851" max="14851" width="1.875" style="72" customWidth="1"/>
    <col min="14852" max="14852" width="3.375" style="72" customWidth="1"/>
    <col min="14853" max="14854" width="1.875" style="72" customWidth="1"/>
    <col min="14855" max="14856" width="0" style="72" hidden="1" customWidth="1"/>
    <col min="14857" max="14857" width="2.75" style="72" customWidth="1"/>
    <col min="14858" max="14858" width="0.375" style="72" customWidth="1"/>
    <col min="14859" max="14860" width="1.875" style="72" customWidth="1"/>
    <col min="14861" max="14861" width="3.125" style="72" customWidth="1"/>
    <col min="14862" max="14862" width="1.875" style="72" customWidth="1"/>
    <col min="14863" max="14864" width="0" style="72" hidden="1" customWidth="1"/>
    <col min="14865" max="14865" width="2.875" style="72" customWidth="1"/>
    <col min="14866" max="14866" width="3.75" style="72" customWidth="1"/>
    <col min="14867" max="14867" width="3.625" style="72" customWidth="1"/>
    <col min="14868" max="14868" width="5.125" style="72" customWidth="1"/>
    <col min="14869" max="14869" width="9.5" style="72" customWidth="1"/>
    <col min="14870" max="14870" width="8.875" style="72" customWidth="1"/>
    <col min="14871" max="14876" width="8.625" style="72" customWidth="1"/>
    <col min="14877" max="14877" width="10.25" style="72" customWidth="1"/>
    <col min="14878" max="15104" width="9" style="72"/>
    <col min="15105" max="15106" width="0.375" style="72" customWidth="1"/>
    <col min="15107" max="15107" width="1.875" style="72" customWidth="1"/>
    <col min="15108" max="15108" width="3.375" style="72" customWidth="1"/>
    <col min="15109" max="15110" width="1.875" style="72" customWidth="1"/>
    <col min="15111" max="15112" width="0" style="72" hidden="1" customWidth="1"/>
    <col min="15113" max="15113" width="2.75" style="72" customWidth="1"/>
    <col min="15114" max="15114" width="0.375" style="72" customWidth="1"/>
    <col min="15115" max="15116" width="1.875" style="72" customWidth="1"/>
    <col min="15117" max="15117" width="3.125" style="72" customWidth="1"/>
    <col min="15118" max="15118" width="1.875" style="72" customWidth="1"/>
    <col min="15119" max="15120" width="0" style="72" hidden="1" customWidth="1"/>
    <col min="15121" max="15121" width="2.875" style="72" customWidth="1"/>
    <col min="15122" max="15122" width="3.75" style="72" customWidth="1"/>
    <col min="15123" max="15123" width="3.625" style="72" customWidth="1"/>
    <col min="15124" max="15124" width="5.125" style="72" customWidth="1"/>
    <col min="15125" max="15125" width="9.5" style="72" customWidth="1"/>
    <col min="15126" max="15126" width="8.875" style="72" customWidth="1"/>
    <col min="15127" max="15132" width="8.625" style="72" customWidth="1"/>
    <col min="15133" max="15133" width="10.25" style="72" customWidth="1"/>
    <col min="15134" max="15360" width="9" style="72"/>
    <col min="15361" max="15362" width="0.375" style="72" customWidth="1"/>
    <col min="15363" max="15363" width="1.875" style="72" customWidth="1"/>
    <col min="15364" max="15364" width="3.375" style="72" customWidth="1"/>
    <col min="15365" max="15366" width="1.875" style="72" customWidth="1"/>
    <col min="15367" max="15368" width="0" style="72" hidden="1" customWidth="1"/>
    <col min="15369" max="15369" width="2.75" style="72" customWidth="1"/>
    <col min="15370" max="15370" width="0.375" style="72" customWidth="1"/>
    <col min="15371" max="15372" width="1.875" style="72" customWidth="1"/>
    <col min="15373" max="15373" width="3.125" style="72" customWidth="1"/>
    <col min="15374" max="15374" width="1.875" style="72" customWidth="1"/>
    <col min="15375" max="15376" width="0" style="72" hidden="1" customWidth="1"/>
    <col min="15377" max="15377" width="2.875" style="72" customWidth="1"/>
    <col min="15378" max="15378" width="3.75" style="72" customWidth="1"/>
    <col min="15379" max="15379" width="3.625" style="72" customWidth="1"/>
    <col min="15380" max="15380" width="5.125" style="72" customWidth="1"/>
    <col min="15381" max="15381" width="9.5" style="72" customWidth="1"/>
    <col min="15382" max="15382" width="8.875" style="72" customWidth="1"/>
    <col min="15383" max="15388" width="8.625" style="72" customWidth="1"/>
    <col min="15389" max="15389" width="10.25" style="72" customWidth="1"/>
    <col min="15390" max="15616" width="9" style="72"/>
    <col min="15617" max="15618" width="0.375" style="72" customWidth="1"/>
    <col min="15619" max="15619" width="1.875" style="72" customWidth="1"/>
    <col min="15620" max="15620" width="3.375" style="72" customWidth="1"/>
    <col min="15621" max="15622" width="1.875" style="72" customWidth="1"/>
    <col min="15623" max="15624" width="0" style="72" hidden="1" customWidth="1"/>
    <col min="15625" max="15625" width="2.75" style="72" customWidth="1"/>
    <col min="15626" max="15626" width="0.375" style="72" customWidth="1"/>
    <col min="15627" max="15628" width="1.875" style="72" customWidth="1"/>
    <col min="15629" max="15629" width="3.125" style="72" customWidth="1"/>
    <col min="15630" max="15630" width="1.875" style="72" customWidth="1"/>
    <col min="15631" max="15632" width="0" style="72" hidden="1" customWidth="1"/>
    <col min="15633" max="15633" width="2.875" style="72" customWidth="1"/>
    <col min="15634" max="15634" width="3.75" style="72" customWidth="1"/>
    <col min="15635" max="15635" width="3.625" style="72" customWidth="1"/>
    <col min="15636" max="15636" width="5.125" style="72" customWidth="1"/>
    <col min="15637" max="15637" width="9.5" style="72" customWidth="1"/>
    <col min="15638" max="15638" width="8.875" style="72" customWidth="1"/>
    <col min="15639" max="15644" width="8.625" style="72" customWidth="1"/>
    <col min="15645" max="15645" width="10.25" style="72" customWidth="1"/>
    <col min="15646" max="15872" width="9" style="72"/>
    <col min="15873" max="15874" width="0.375" style="72" customWidth="1"/>
    <col min="15875" max="15875" width="1.875" style="72" customWidth="1"/>
    <col min="15876" max="15876" width="3.375" style="72" customWidth="1"/>
    <col min="15877" max="15878" width="1.875" style="72" customWidth="1"/>
    <col min="15879" max="15880" width="0" style="72" hidden="1" customWidth="1"/>
    <col min="15881" max="15881" width="2.75" style="72" customWidth="1"/>
    <col min="15882" max="15882" width="0.375" style="72" customWidth="1"/>
    <col min="15883" max="15884" width="1.875" style="72" customWidth="1"/>
    <col min="15885" max="15885" width="3.125" style="72" customWidth="1"/>
    <col min="15886" max="15886" width="1.875" style="72" customWidth="1"/>
    <col min="15887" max="15888" width="0" style="72" hidden="1" customWidth="1"/>
    <col min="15889" max="15889" width="2.875" style="72" customWidth="1"/>
    <col min="15890" max="15890" width="3.75" style="72" customWidth="1"/>
    <col min="15891" max="15891" width="3.625" style="72" customWidth="1"/>
    <col min="15892" max="15892" width="5.125" style="72" customWidth="1"/>
    <col min="15893" max="15893" width="9.5" style="72" customWidth="1"/>
    <col min="15894" max="15894" width="8.875" style="72" customWidth="1"/>
    <col min="15895" max="15900" width="8.625" style="72" customWidth="1"/>
    <col min="15901" max="15901" width="10.25" style="72" customWidth="1"/>
    <col min="15902" max="16128" width="9" style="72"/>
    <col min="16129" max="16130" width="0.375" style="72" customWidth="1"/>
    <col min="16131" max="16131" width="1.875" style="72" customWidth="1"/>
    <col min="16132" max="16132" width="3.375" style="72" customWidth="1"/>
    <col min="16133" max="16134" width="1.875" style="72" customWidth="1"/>
    <col min="16135" max="16136" width="0" style="72" hidden="1" customWidth="1"/>
    <col min="16137" max="16137" width="2.75" style="72" customWidth="1"/>
    <col min="16138" max="16138" width="0.375" style="72" customWidth="1"/>
    <col min="16139" max="16140" width="1.875" style="72" customWidth="1"/>
    <col min="16141" max="16141" width="3.125" style="72" customWidth="1"/>
    <col min="16142" max="16142" width="1.875" style="72" customWidth="1"/>
    <col min="16143" max="16144" width="0" style="72" hidden="1" customWidth="1"/>
    <col min="16145" max="16145" width="2.875" style="72" customWidth="1"/>
    <col min="16146" max="16146" width="3.75" style="72" customWidth="1"/>
    <col min="16147" max="16147" width="3.625" style="72" customWidth="1"/>
    <col min="16148" max="16148" width="5.125" style="72" customWidth="1"/>
    <col min="16149" max="16149" width="9.5" style="72" customWidth="1"/>
    <col min="16150" max="16150" width="8.875" style="72" customWidth="1"/>
    <col min="16151" max="16156" width="8.625" style="72" customWidth="1"/>
    <col min="16157" max="16157" width="10.25" style="72" customWidth="1"/>
    <col min="16158" max="16384" width="9" style="72"/>
  </cols>
  <sheetData>
    <row r="1" spans="1:29" ht="28.7" customHeight="1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Z1" s="73" t="s">
        <v>75</v>
      </c>
    </row>
    <row r="2" spans="1:29" ht="8.2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74"/>
    </row>
    <row r="3" spans="1:29" ht="5.45" customHeight="1">
      <c r="A3" s="90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</row>
    <row r="4" spans="1:29" ht="7.5" customHeight="1">
      <c r="A4" s="106" t="s">
        <v>76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</row>
    <row r="5" spans="1:29" ht="24.75" customHeight="1">
      <c r="B5" s="107" t="s">
        <v>77</v>
      </c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</row>
    <row r="6" spans="1:29" ht="6" customHeight="1"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</row>
    <row r="7" spans="1:29" ht="14.25" customHeight="1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72" t="s">
        <v>78</v>
      </c>
    </row>
    <row r="8" spans="1:29" ht="23.25" customHeight="1">
      <c r="A8" s="97" t="s">
        <v>79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9"/>
      <c r="R8" s="103" t="s">
        <v>80</v>
      </c>
      <c r="S8" s="104"/>
      <c r="T8" s="104"/>
      <c r="U8" s="104" t="s">
        <v>81</v>
      </c>
      <c r="V8" s="105" t="s">
        <v>82</v>
      </c>
      <c r="W8" s="95" t="s">
        <v>83</v>
      </c>
      <c r="X8" s="95" t="s">
        <v>84</v>
      </c>
      <c r="Y8" s="95" t="s">
        <v>85</v>
      </c>
      <c r="Z8" s="95" t="s">
        <v>86</v>
      </c>
      <c r="AA8" s="95" t="s">
        <v>87</v>
      </c>
      <c r="AB8" s="95" t="s">
        <v>88</v>
      </c>
      <c r="AC8" s="95" t="s">
        <v>89</v>
      </c>
    </row>
    <row r="9" spans="1:29" ht="24.75" customHeight="1">
      <c r="A9" s="100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2"/>
      <c r="R9" s="103"/>
      <c r="S9" s="104"/>
      <c r="T9" s="104"/>
      <c r="U9" s="104"/>
      <c r="V9" s="105"/>
      <c r="W9" s="95"/>
      <c r="X9" s="95"/>
      <c r="Y9" s="95"/>
      <c r="Z9" s="95"/>
      <c r="AA9" s="95"/>
      <c r="AB9" s="95"/>
      <c r="AC9" s="95"/>
    </row>
    <row r="10" spans="1:29" ht="20.25" customHeight="1">
      <c r="A10" s="96" t="s">
        <v>90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2"/>
      <c r="S10" s="92"/>
      <c r="T10" s="92"/>
      <c r="U10" s="75" t="s">
        <v>91</v>
      </c>
      <c r="V10" s="75" t="s">
        <v>92</v>
      </c>
      <c r="W10" s="76" t="s">
        <v>93</v>
      </c>
      <c r="X10" s="77" t="s">
        <v>94</v>
      </c>
      <c r="Y10" s="77" t="s">
        <v>95</v>
      </c>
      <c r="Z10" s="77" t="s">
        <v>96</v>
      </c>
      <c r="AA10" s="77" t="s">
        <v>96</v>
      </c>
      <c r="AB10" s="77" t="s">
        <v>97</v>
      </c>
      <c r="AC10" s="78" t="s">
        <v>110</v>
      </c>
    </row>
    <row r="11" spans="1:29" ht="18.75" customHeight="1">
      <c r="A11" s="92" t="s">
        <v>98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75" t="s">
        <v>99</v>
      </c>
      <c r="V11" s="75" t="s">
        <v>99</v>
      </c>
      <c r="W11" s="75" t="s">
        <v>99</v>
      </c>
      <c r="X11" s="79" t="s">
        <v>99</v>
      </c>
      <c r="Y11" s="79" t="s">
        <v>99</v>
      </c>
      <c r="Z11" s="79" t="s">
        <v>99</v>
      </c>
      <c r="AA11" s="79" t="s">
        <v>99</v>
      </c>
      <c r="AB11" s="79" t="s">
        <v>99</v>
      </c>
      <c r="AC11" s="78" t="s">
        <v>99</v>
      </c>
    </row>
    <row r="12" spans="1:29" ht="18.75" customHeight="1">
      <c r="A12" s="92" t="s">
        <v>100</v>
      </c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75" t="s">
        <v>91</v>
      </c>
      <c r="V12" s="75" t="s">
        <v>92</v>
      </c>
      <c r="W12" s="75" t="s">
        <v>93</v>
      </c>
      <c r="X12" s="79" t="s">
        <v>94</v>
      </c>
      <c r="Y12" s="79" t="s">
        <v>95</v>
      </c>
      <c r="Z12" s="79" t="s">
        <v>96</v>
      </c>
      <c r="AA12" s="79" t="s">
        <v>96</v>
      </c>
      <c r="AB12" s="79" t="s">
        <v>97</v>
      </c>
      <c r="AC12" s="78" t="s">
        <v>110</v>
      </c>
    </row>
    <row r="13" spans="1:29" ht="20.25" customHeight="1">
      <c r="A13" s="91" t="s">
        <v>101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80" t="s">
        <v>91</v>
      </c>
      <c r="V13" s="80" t="s">
        <v>92</v>
      </c>
      <c r="W13" s="80" t="s">
        <v>93</v>
      </c>
      <c r="X13" s="81" t="s">
        <v>94</v>
      </c>
      <c r="Y13" s="81" t="s">
        <v>95</v>
      </c>
      <c r="Z13" s="81" t="s">
        <v>96</v>
      </c>
      <c r="AA13" s="81" t="s">
        <v>96</v>
      </c>
      <c r="AB13" s="81" t="s">
        <v>97</v>
      </c>
      <c r="AC13" s="82" t="s">
        <v>110</v>
      </c>
    </row>
    <row r="14" spans="1:29" ht="20.25" customHeight="1">
      <c r="A14" s="92" t="s">
        <v>98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75" t="s">
        <v>99</v>
      </c>
      <c r="V14" s="75" t="s">
        <v>99</v>
      </c>
      <c r="W14" s="75" t="s">
        <v>99</v>
      </c>
      <c r="X14" s="79" t="s">
        <v>99</v>
      </c>
      <c r="Y14" s="79" t="s">
        <v>99</v>
      </c>
      <c r="Z14" s="79" t="s">
        <v>99</v>
      </c>
      <c r="AA14" s="79" t="s">
        <v>99</v>
      </c>
      <c r="AB14" s="79" t="s">
        <v>99</v>
      </c>
      <c r="AC14" s="78" t="s">
        <v>99</v>
      </c>
    </row>
    <row r="15" spans="1:29" ht="20.25" customHeight="1">
      <c r="A15" s="92" t="s">
        <v>100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75" t="s">
        <v>91</v>
      </c>
      <c r="V15" s="75" t="s">
        <v>92</v>
      </c>
      <c r="W15" s="75" t="s">
        <v>93</v>
      </c>
      <c r="X15" s="79" t="s">
        <v>94</v>
      </c>
      <c r="Y15" s="79" t="s">
        <v>95</v>
      </c>
      <c r="Z15" s="79" t="s">
        <v>96</v>
      </c>
      <c r="AA15" s="79" t="s">
        <v>96</v>
      </c>
      <c r="AB15" s="79" t="s">
        <v>97</v>
      </c>
      <c r="AC15" s="78" t="s">
        <v>110</v>
      </c>
    </row>
    <row r="16" spans="1:29" ht="36" customHeight="1">
      <c r="A16" s="91" t="s">
        <v>102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80" t="s">
        <v>99</v>
      </c>
      <c r="V16" s="80" t="s">
        <v>99</v>
      </c>
      <c r="W16" s="80" t="s">
        <v>99</v>
      </c>
      <c r="X16" s="81" t="s">
        <v>99</v>
      </c>
      <c r="Y16" s="81" t="s">
        <v>99</v>
      </c>
      <c r="Z16" s="81" t="s">
        <v>99</v>
      </c>
      <c r="AA16" s="81" t="s">
        <v>99</v>
      </c>
      <c r="AB16" s="81" t="s">
        <v>99</v>
      </c>
      <c r="AC16" s="82" t="s">
        <v>76</v>
      </c>
    </row>
    <row r="17" spans="1:29" ht="18" customHeight="1">
      <c r="A17" s="92" t="s">
        <v>98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75" t="s">
        <v>99</v>
      </c>
      <c r="V17" s="83" t="s">
        <v>99</v>
      </c>
      <c r="W17" s="75" t="s">
        <v>99</v>
      </c>
      <c r="X17" s="79" t="s">
        <v>99</v>
      </c>
      <c r="Y17" s="79" t="s">
        <v>99</v>
      </c>
      <c r="Z17" s="79" t="s">
        <v>99</v>
      </c>
      <c r="AA17" s="79" t="s">
        <v>99</v>
      </c>
      <c r="AB17" s="79" t="s">
        <v>99</v>
      </c>
      <c r="AC17" s="78" t="s">
        <v>99</v>
      </c>
    </row>
    <row r="18" spans="1:29" ht="20.25" customHeight="1">
      <c r="A18" s="92" t="s">
        <v>100</v>
      </c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75" t="s">
        <v>99</v>
      </c>
      <c r="V18" s="75" t="s">
        <v>99</v>
      </c>
      <c r="W18" s="75" t="s">
        <v>99</v>
      </c>
      <c r="X18" s="79" t="s">
        <v>99</v>
      </c>
      <c r="Y18" s="79" t="s">
        <v>99</v>
      </c>
      <c r="Z18" s="79" t="s">
        <v>99</v>
      </c>
      <c r="AA18" s="79" t="s">
        <v>99</v>
      </c>
      <c r="AB18" s="79" t="s">
        <v>99</v>
      </c>
      <c r="AC18" s="78" t="s">
        <v>76</v>
      </c>
    </row>
    <row r="19" spans="1:29" ht="21.75" customHeight="1">
      <c r="A19" s="90"/>
      <c r="B19" s="90"/>
      <c r="C19" s="93" t="s">
        <v>104</v>
      </c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4" t="s">
        <v>105</v>
      </c>
      <c r="S19" s="94"/>
      <c r="T19" s="94"/>
      <c r="U19" s="84" t="s">
        <v>99</v>
      </c>
      <c r="V19" s="84" t="s">
        <v>99</v>
      </c>
      <c r="W19" s="84" t="s">
        <v>99</v>
      </c>
      <c r="X19" s="85" t="s">
        <v>99</v>
      </c>
      <c r="Y19" s="85" t="s">
        <v>99</v>
      </c>
      <c r="Z19" s="85" t="s">
        <v>99</v>
      </c>
      <c r="AA19" s="85" t="s">
        <v>99</v>
      </c>
      <c r="AB19" s="85" t="s">
        <v>99</v>
      </c>
      <c r="AC19" s="86" t="s">
        <v>76</v>
      </c>
    </row>
    <row r="20" spans="1:29" ht="21.75" customHeight="1">
      <c r="A20" s="90"/>
      <c r="B20" s="90"/>
      <c r="C20" s="93" t="s">
        <v>106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4" t="s">
        <v>105</v>
      </c>
      <c r="S20" s="94"/>
      <c r="T20" s="94"/>
      <c r="U20" s="84" t="s">
        <v>99</v>
      </c>
      <c r="V20" s="84" t="s">
        <v>99</v>
      </c>
      <c r="W20" s="84" t="s">
        <v>99</v>
      </c>
      <c r="X20" s="85" t="s">
        <v>99</v>
      </c>
      <c r="Y20" s="85" t="s">
        <v>99</v>
      </c>
      <c r="Z20" s="85" t="s">
        <v>99</v>
      </c>
      <c r="AA20" s="85" t="s">
        <v>99</v>
      </c>
      <c r="AB20" s="85" t="s">
        <v>99</v>
      </c>
      <c r="AC20" s="86" t="s">
        <v>99</v>
      </c>
    </row>
    <row r="21" spans="1:29" ht="21.75" customHeight="1">
      <c r="A21" s="90"/>
      <c r="B21" s="90"/>
      <c r="C21" s="93" t="s">
        <v>107</v>
      </c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4" t="s">
        <v>105</v>
      </c>
      <c r="S21" s="94"/>
      <c r="T21" s="94"/>
      <c r="U21" s="84" t="s">
        <v>99</v>
      </c>
      <c r="V21" s="84" t="s">
        <v>99</v>
      </c>
      <c r="W21" s="84" t="s">
        <v>99</v>
      </c>
      <c r="X21" s="85" t="s">
        <v>99</v>
      </c>
      <c r="Y21" s="85" t="s">
        <v>99</v>
      </c>
      <c r="Z21" s="85" t="s">
        <v>99</v>
      </c>
      <c r="AA21" s="85" t="s">
        <v>99</v>
      </c>
      <c r="AB21" s="85" t="s">
        <v>99</v>
      </c>
      <c r="AC21" s="86" t="s">
        <v>99</v>
      </c>
    </row>
    <row r="22" spans="1:29" ht="34.5" customHeight="1">
      <c r="A22" s="91" t="s">
        <v>108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80" t="s">
        <v>99</v>
      </c>
      <c r="V22" s="80" t="s">
        <v>99</v>
      </c>
      <c r="W22" s="80" t="s">
        <v>99</v>
      </c>
      <c r="X22" s="81" t="s">
        <v>99</v>
      </c>
      <c r="Y22" s="81" t="s">
        <v>99</v>
      </c>
      <c r="Z22" s="81" t="s">
        <v>99</v>
      </c>
      <c r="AA22" s="81" t="s">
        <v>99</v>
      </c>
      <c r="AB22" s="81" t="s">
        <v>99</v>
      </c>
      <c r="AC22" s="82" t="s">
        <v>99</v>
      </c>
    </row>
    <row r="23" spans="1:29" ht="17.25" customHeight="1">
      <c r="A23" s="92" t="s">
        <v>98</v>
      </c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75" t="s">
        <v>99</v>
      </c>
      <c r="V23" s="75" t="s">
        <v>99</v>
      </c>
      <c r="W23" s="75" t="s">
        <v>99</v>
      </c>
      <c r="X23" s="79" t="s">
        <v>99</v>
      </c>
      <c r="Y23" s="79" t="s">
        <v>99</v>
      </c>
      <c r="Z23" s="79" t="s">
        <v>99</v>
      </c>
      <c r="AA23" s="79" t="s">
        <v>99</v>
      </c>
      <c r="AB23" s="79" t="s">
        <v>99</v>
      </c>
      <c r="AC23" s="78" t="s">
        <v>99</v>
      </c>
    </row>
    <row r="24" spans="1:29" ht="17.25" customHeight="1">
      <c r="A24" s="92" t="s">
        <v>100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75" t="s">
        <v>99</v>
      </c>
      <c r="V24" s="75" t="s">
        <v>99</v>
      </c>
      <c r="W24" s="75" t="s">
        <v>99</v>
      </c>
      <c r="X24" s="79" t="s">
        <v>99</v>
      </c>
      <c r="Y24" s="79" t="s">
        <v>99</v>
      </c>
      <c r="Z24" s="79" t="s">
        <v>99</v>
      </c>
      <c r="AA24" s="79" t="s">
        <v>99</v>
      </c>
      <c r="AB24" s="79" t="s">
        <v>99</v>
      </c>
      <c r="AC24" s="78" t="s">
        <v>99</v>
      </c>
    </row>
    <row r="25" spans="1:29" ht="23.25" customHeight="1">
      <c r="A25" s="91" t="s">
        <v>109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80" t="s">
        <v>91</v>
      </c>
      <c r="V25" s="80" t="s">
        <v>92</v>
      </c>
      <c r="W25" s="80" t="s">
        <v>93</v>
      </c>
      <c r="X25" s="81" t="s">
        <v>94</v>
      </c>
      <c r="Y25" s="81" t="s">
        <v>95</v>
      </c>
      <c r="Z25" s="81" t="s">
        <v>96</v>
      </c>
      <c r="AA25" s="81" t="s">
        <v>96</v>
      </c>
      <c r="AB25" s="81" t="s">
        <v>97</v>
      </c>
      <c r="AC25" s="82" t="s">
        <v>110</v>
      </c>
    </row>
    <row r="26" spans="1:29" ht="16.5" customHeight="1">
      <c r="A26" s="92" t="s">
        <v>98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75" t="s">
        <v>99</v>
      </c>
      <c r="V26" s="75" t="s">
        <v>99</v>
      </c>
      <c r="W26" s="75" t="s">
        <v>99</v>
      </c>
      <c r="X26" s="75" t="s">
        <v>99</v>
      </c>
      <c r="Y26" s="75" t="s">
        <v>99</v>
      </c>
      <c r="Z26" s="75" t="s">
        <v>99</v>
      </c>
      <c r="AA26" s="75" t="s">
        <v>99</v>
      </c>
      <c r="AB26" s="79" t="s">
        <v>99</v>
      </c>
      <c r="AC26" s="78" t="s">
        <v>99</v>
      </c>
    </row>
    <row r="27" spans="1:29" ht="23.25" customHeight="1">
      <c r="A27" s="92" t="s">
        <v>100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75" t="s">
        <v>91</v>
      </c>
      <c r="V27" s="75" t="s">
        <v>92</v>
      </c>
      <c r="W27" s="75" t="s">
        <v>93</v>
      </c>
      <c r="X27" s="75" t="s">
        <v>94</v>
      </c>
      <c r="Y27" s="75" t="s">
        <v>95</v>
      </c>
      <c r="Z27" s="75" t="s">
        <v>96</v>
      </c>
      <c r="AA27" s="75" t="s">
        <v>96</v>
      </c>
      <c r="AB27" s="79" t="s">
        <v>97</v>
      </c>
      <c r="AC27" s="78" t="s">
        <v>110</v>
      </c>
    </row>
    <row r="28" spans="1:29" ht="27.75" customHeight="1">
      <c r="A28" s="90"/>
      <c r="B28" s="90"/>
      <c r="C28" s="93" t="s">
        <v>104</v>
      </c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4" t="s">
        <v>105</v>
      </c>
      <c r="S28" s="94"/>
      <c r="T28" s="94"/>
      <c r="U28" s="84" t="s">
        <v>103</v>
      </c>
      <c r="V28" s="84" t="s">
        <v>99</v>
      </c>
      <c r="W28" s="84" t="s">
        <v>111</v>
      </c>
      <c r="X28" s="84" t="s">
        <v>112</v>
      </c>
      <c r="Y28" s="84" t="s">
        <v>99</v>
      </c>
      <c r="Z28" s="84" t="s">
        <v>99</v>
      </c>
      <c r="AA28" s="84" t="s">
        <v>99</v>
      </c>
      <c r="AB28" s="85" t="s">
        <v>99</v>
      </c>
      <c r="AC28" s="86" t="s">
        <v>103</v>
      </c>
    </row>
    <row r="29" spans="1:29" ht="30" customHeight="1">
      <c r="A29" s="90"/>
      <c r="B29" s="90"/>
      <c r="C29" s="93" t="s">
        <v>113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4" t="s">
        <v>105</v>
      </c>
      <c r="S29" s="94"/>
      <c r="T29" s="94"/>
      <c r="U29" s="84" t="s">
        <v>114</v>
      </c>
      <c r="V29" s="84" t="s">
        <v>99</v>
      </c>
      <c r="W29" s="84" t="s">
        <v>115</v>
      </c>
      <c r="X29" s="84" t="s">
        <v>115</v>
      </c>
      <c r="Y29" s="84" t="s">
        <v>115</v>
      </c>
      <c r="Z29" s="84" t="s">
        <v>99</v>
      </c>
      <c r="AA29" s="84" t="s">
        <v>99</v>
      </c>
      <c r="AB29" s="85" t="s">
        <v>99</v>
      </c>
      <c r="AC29" s="86" t="s">
        <v>116</v>
      </c>
    </row>
    <row r="30" spans="1:29" ht="45" customHeight="1">
      <c r="A30" s="90"/>
      <c r="B30" s="90"/>
      <c r="C30" s="93" t="s">
        <v>117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4" t="s">
        <v>105</v>
      </c>
      <c r="S30" s="94"/>
      <c r="T30" s="94"/>
      <c r="U30" s="84" t="s">
        <v>118</v>
      </c>
      <c r="V30" s="84" t="s">
        <v>119</v>
      </c>
      <c r="W30" s="84" t="s">
        <v>120</v>
      </c>
      <c r="X30" s="84" t="s">
        <v>99</v>
      </c>
      <c r="Y30" s="84" t="s">
        <v>99</v>
      </c>
      <c r="Z30" s="84" t="s">
        <v>99</v>
      </c>
      <c r="AA30" s="84" t="s">
        <v>99</v>
      </c>
      <c r="AB30" s="85" t="s">
        <v>99</v>
      </c>
      <c r="AC30" s="86" t="s">
        <v>121</v>
      </c>
    </row>
    <row r="31" spans="1:29" ht="34.9" customHeight="1">
      <c r="A31" s="90"/>
      <c r="B31" s="90"/>
      <c r="C31" s="93" t="s">
        <v>122</v>
      </c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4" t="s">
        <v>123</v>
      </c>
      <c r="S31" s="94"/>
      <c r="T31" s="94"/>
      <c r="U31" s="84" t="s">
        <v>124</v>
      </c>
      <c r="V31" s="84" t="s">
        <v>125</v>
      </c>
      <c r="W31" s="84" t="s">
        <v>126</v>
      </c>
      <c r="X31" s="84" t="s">
        <v>127</v>
      </c>
      <c r="Y31" s="84" t="s">
        <v>127</v>
      </c>
      <c r="Z31" s="84" t="s">
        <v>127</v>
      </c>
      <c r="AA31" s="84" t="s">
        <v>127</v>
      </c>
      <c r="AB31" s="85" t="s">
        <v>127</v>
      </c>
      <c r="AC31" s="86" t="s">
        <v>128</v>
      </c>
    </row>
    <row r="32" spans="1:29" ht="23.25" customHeight="1">
      <c r="A32" s="90"/>
      <c r="B32" s="90"/>
      <c r="C32" s="93" t="s">
        <v>129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4" t="s">
        <v>105</v>
      </c>
      <c r="S32" s="94"/>
      <c r="T32" s="94"/>
      <c r="U32" s="84" t="s">
        <v>130</v>
      </c>
      <c r="V32" s="84" t="s">
        <v>99</v>
      </c>
      <c r="W32" s="84" t="s">
        <v>99</v>
      </c>
      <c r="X32" s="84" t="s">
        <v>99</v>
      </c>
      <c r="Y32" s="84" t="s">
        <v>99</v>
      </c>
      <c r="Z32" s="84" t="s">
        <v>131</v>
      </c>
      <c r="AA32" s="84" t="s">
        <v>132</v>
      </c>
      <c r="AB32" s="85" t="s">
        <v>132</v>
      </c>
      <c r="AC32" s="86" t="s">
        <v>130</v>
      </c>
    </row>
    <row r="33" spans="1:29" ht="23.25" customHeight="1">
      <c r="A33" s="90"/>
      <c r="B33" s="90"/>
      <c r="C33" s="93" t="s">
        <v>133</v>
      </c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4" t="s">
        <v>105</v>
      </c>
      <c r="S33" s="94"/>
      <c r="T33" s="94"/>
      <c r="U33" s="84" t="s">
        <v>134</v>
      </c>
      <c r="V33" s="84" t="s">
        <v>99</v>
      </c>
      <c r="W33" s="84" t="s">
        <v>99</v>
      </c>
      <c r="X33" s="84" t="s">
        <v>135</v>
      </c>
      <c r="Y33" s="84" t="s">
        <v>131</v>
      </c>
      <c r="Z33" s="84" t="s">
        <v>136</v>
      </c>
      <c r="AA33" s="84" t="s">
        <v>136</v>
      </c>
      <c r="AB33" s="85" t="s">
        <v>137</v>
      </c>
      <c r="AC33" s="86" t="s">
        <v>134</v>
      </c>
    </row>
    <row r="34" spans="1:29" ht="27" customHeight="1">
      <c r="A34" s="90"/>
      <c r="B34" s="90"/>
      <c r="C34" s="93" t="s">
        <v>138</v>
      </c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4" t="s">
        <v>105</v>
      </c>
      <c r="S34" s="94"/>
      <c r="T34" s="94"/>
      <c r="U34" s="84" t="s">
        <v>136</v>
      </c>
      <c r="V34" s="84" t="s">
        <v>99</v>
      </c>
      <c r="W34" s="84" t="s">
        <v>99</v>
      </c>
      <c r="X34" s="84" t="s">
        <v>99</v>
      </c>
      <c r="Y34" s="84" t="s">
        <v>99</v>
      </c>
      <c r="Z34" s="84" t="s">
        <v>131</v>
      </c>
      <c r="AA34" s="84" t="s">
        <v>131</v>
      </c>
      <c r="AB34" s="85" t="s">
        <v>99</v>
      </c>
      <c r="AC34" s="86" t="s">
        <v>136</v>
      </c>
    </row>
    <row r="35" spans="1:29" ht="27.75" customHeight="1">
      <c r="A35" s="90"/>
      <c r="B35" s="90"/>
      <c r="C35" s="93" t="s">
        <v>139</v>
      </c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4" t="s">
        <v>105</v>
      </c>
      <c r="S35" s="94"/>
      <c r="T35" s="94"/>
      <c r="U35" s="84" t="s">
        <v>140</v>
      </c>
      <c r="V35" s="84" t="s">
        <v>99</v>
      </c>
      <c r="W35" s="84" t="s">
        <v>99</v>
      </c>
      <c r="X35" s="84" t="s">
        <v>99</v>
      </c>
      <c r="Y35" s="84" t="s">
        <v>141</v>
      </c>
      <c r="Z35" s="84" t="s">
        <v>115</v>
      </c>
      <c r="AA35" s="84" t="s">
        <v>99</v>
      </c>
      <c r="AB35" s="85" t="s">
        <v>99</v>
      </c>
      <c r="AC35" s="86" t="s">
        <v>140</v>
      </c>
    </row>
    <row r="36" spans="1:29" ht="30" customHeight="1">
      <c r="A36" s="90"/>
      <c r="B36" s="90"/>
      <c r="C36" s="93" t="s">
        <v>142</v>
      </c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4" t="s">
        <v>105</v>
      </c>
      <c r="S36" s="94"/>
      <c r="T36" s="94"/>
      <c r="U36" s="84" t="s">
        <v>143</v>
      </c>
      <c r="V36" s="84" t="s">
        <v>144</v>
      </c>
      <c r="W36" s="84" t="s">
        <v>99</v>
      </c>
      <c r="X36" s="84" t="s">
        <v>99</v>
      </c>
      <c r="Y36" s="84" t="s">
        <v>99</v>
      </c>
      <c r="Z36" s="84" t="s">
        <v>127</v>
      </c>
      <c r="AA36" s="84" t="s">
        <v>115</v>
      </c>
      <c r="AB36" s="85" t="s">
        <v>99</v>
      </c>
      <c r="AC36" s="86" t="s">
        <v>143</v>
      </c>
    </row>
    <row r="37" spans="1:29" ht="34.9" customHeight="1">
      <c r="A37" s="90"/>
      <c r="B37" s="90"/>
      <c r="C37" s="93" t="s">
        <v>106</v>
      </c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4" t="s">
        <v>105</v>
      </c>
      <c r="S37" s="94"/>
      <c r="T37" s="94"/>
      <c r="U37" s="84" t="s">
        <v>145</v>
      </c>
      <c r="V37" s="84" t="s">
        <v>99</v>
      </c>
      <c r="W37" s="84" t="s">
        <v>146</v>
      </c>
      <c r="X37" s="84" t="s">
        <v>147</v>
      </c>
      <c r="Y37" s="84" t="s">
        <v>131</v>
      </c>
      <c r="Z37" s="84" t="s">
        <v>99</v>
      </c>
      <c r="AA37" s="84" t="s">
        <v>99</v>
      </c>
      <c r="AB37" s="85" t="s">
        <v>99</v>
      </c>
      <c r="AC37" s="86" t="s">
        <v>145</v>
      </c>
    </row>
    <row r="38" spans="1:29" ht="34.9" customHeight="1">
      <c r="A38" s="90"/>
      <c r="B38" s="90"/>
      <c r="C38" s="93" t="s">
        <v>148</v>
      </c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4" t="s">
        <v>105</v>
      </c>
      <c r="S38" s="94"/>
      <c r="T38" s="94"/>
      <c r="U38" s="84" t="s">
        <v>149</v>
      </c>
      <c r="V38" s="84" t="s">
        <v>150</v>
      </c>
      <c r="W38" s="84" t="s">
        <v>151</v>
      </c>
      <c r="X38" s="84" t="s">
        <v>152</v>
      </c>
      <c r="Y38" s="84" t="s">
        <v>153</v>
      </c>
      <c r="Z38" s="84" t="s">
        <v>99</v>
      </c>
      <c r="AA38" s="84" t="s">
        <v>99</v>
      </c>
      <c r="AB38" s="85" t="s">
        <v>99</v>
      </c>
      <c r="AC38" s="86" t="s">
        <v>149</v>
      </c>
    </row>
    <row r="39" spans="1:29" ht="34.9" customHeight="1">
      <c r="A39" s="90"/>
      <c r="B39" s="90"/>
      <c r="C39" s="93" t="s">
        <v>154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4" t="s">
        <v>105</v>
      </c>
      <c r="S39" s="94"/>
      <c r="T39" s="94"/>
      <c r="U39" s="84" t="s">
        <v>143</v>
      </c>
      <c r="V39" s="84" t="s">
        <v>155</v>
      </c>
      <c r="W39" s="84" t="s">
        <v>156</v>
      </c>
      <c r="X39" s="84" t="s">
        <v>99</v>
      </c>
      <c r="Y39" s="84" t="s">
        <v>99</v>
      </c>
      <c r="Z39" s="84" t="s">
        <v>99</v>
      </c>
      <c r="AA39" s="84" t="s">
        <v>99</v>
      </c>
      <c r="AB39" s="85" t="s">
        <v>99</v>
      </c>
      <c r="AC39" s="86" t="s">
        <v>157</v>
      </c>
    </row>
    <row r="40" spans="1:29" ht="33.75" customHeight="1">
      <c r="A40" s="90"/>
      <c r="B40" s="90"/>
      <c r="C40" s="93" t="s">
        <v>158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4" t="s">
        <v>123</v>
      </c>
      <c r="S40" s="94"/>
      <c r="T40" s="94"/>
      <c r="U40" s="84" t="s">
        <v>159</v>
      </c>
      <c r="V40" s="84" t="s">
        <v>99</v>
      </c>
      <c r="W40" s="84" t="s">
        <v>99</v>
      </c>
      <c r="X40" s="84" t="s">
        <v>146</v>
      </c>
      <c r="Y40" s="84" t="s">
        <v>131</v>
      </c>
      <c r="Z40" s="84" t="s">
        <v>131</v>
      </c>
      <c r="AA40" s="84" t="s">
        <v>131</v>
      </c>
      <c r="AB40" s="85" t="s">
        <v>99</v>
      </c>
      <c r="AC40" s="86" t="s">
        <v>159</v>
      </c>
    </row>
    <row r="41" spans="1:29" ht="30" customHeight="1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</row>
    <row r="42" spans="1:29" ht="47.25" customHeight="1">
      <c r="A42" s="91" t="s">
        <v>160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80" t="s">
        <v>99</v>
      </c>
      <c r="V42" s="80" t="s">
        <v>99</v>
      </c>
      <c r="W42" s="80" t="s">
        <v>99</v>
      </c>
      <c r="X42" s="80" t="s">
        <v>99</v>
      </c>
      <c r="Y42" s="80" t="s">
        <v>99</v>
      </c>
      <c r="Z42" s="80" t="s">
        <v>99</v>
      </c>
      <c r="AA42" s="80" t="s">
        <v>99</v>
      </c>
      <c r="AB42" s="80" t="s">
        <v>99</v>
      </c>
      <c r="AC42" s="80" t="s">
        <v>99</v>
      </c>
    </row>
    <row r="43" spans="1:29" ht="16.5" customHeight="1">
      <c r="A43" s="92" t="s">
        <v>98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75" t="s">
        <v>99</v>
      </c>
      <c r="V43" s="75" t="s">
        <v>99</v>
      </c>
      <c r="W43" s="75" t="s">
        <v>99</v>
      </c>
      <c r="X43" s="75" t="s">
        <v>99</v>
      </c>
      <c r="Y43" s="75" t="s">
        <v>99</v>
      </c>
      <c r="Z43" s="75" t="s">
        <v>99</v>
      </c>
      <c r="AA43" s="75" t="s">
        <v>99</v>
      </c>
      <c r="AB43" s="75" t="s">
        <v>99</v>
      </c>
      <c r="AC43" s="75" t="s">
        <v>99</v>
      </c>
    </row>
    <row r="44" spans="1:29" ht="23.25" customHeight="1">
      <c r="A44" s="92" t="s">
        <v>100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75" t="s">
        <v>99</v>
      </c>
      <c r="V44" s="75" t="s">
        <v>99</v>
      </c>
      <c r="W44" s="75" t="s">
        <v>99</v>
      </c>
      <c r="X44" s="75" t="s">
        <v>99</v>
      </c>
      <c r="Y44" s="75" t="s">
        <v>99</v>
      </c>
      <c r="Z44" s="75" t="s">
        <v>99</v>
      </c>
      <c r="AA44" s="75" t="s">
        <v>99</v>
      </c>
      <c r="AB44" s="75" t="s">
        <v>99</v>
      </c>
      <c r="AC44" s="75" t="s">
        <v>99</v>
      </c>
    </row>
    <row r="45" spans="1:29" ht="23.25" customHeight="1">
      <c r="A45" s="91" t="s">
        <v>161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80" t="s">
        <v>99</v>
      </c>
      <c r="V45" s="80" t="s">
        <v>99</v>
      </c>
      <c r="W45" s="80" t="s">
        <v>99</v>
      </c>
      <c r="X45" s="80" t="s">
        <v>99</v>
      </c>
      <c r="Y45" s="80" t="s">
        <v>99</v>
      </c>
      <c r="Z45" s="80" t="s">
        <v>99</v>
      </c>
      <c r="AA45" s="80" t="s">
        <v>99</v>
      </c>
      <c r="AB45" s="80" t="s">
        <v>99</v>
      </c>
      <c r="AC45" s="80" t="s">
        <v>99</v>
      </c>
    </row>
    <row r="46" spans="1:29" ht="23.25" customHeight="1">
      <c r="A46" s="92" t="s">
        <v>98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75" t="s">
        <v>99</v>
      </c>
      <c r="V46" s="75" t="s">
        <v>99</v>
      </c>
      <c r="W46" s="75" t="s">
        <v>99</v>
      </c>
      <c r="X46" s="75" t="s">
        <v>99</v>
      </c>
      <c r="Y46" s="75" t="s">
        <v>99</v>
      </c>
      <c r="Z46" s="75" t="s">
        <v>99</v>
      </c>
      <c r="AA46" s="75" t="s">
        <v>99</v>
      </c>
      <c r="AB46" s="75" t="s">
        <v>99</v>
      </c>
      <c r="AC46" s="75" t="s">
        <v>99</v>
      </c>
    </row>
  </sheetData>
  <mergeCells count="86">
    <mergeCell ref="A7:X7"/>
    <mergeCell ref="A1:X1"/>
    <mergeCell ref="A2:W2"/>
    <mergeCell ref="A3:X3"/>
    <mergeCell ref="A4:Z4"/>
    <mergeCell ref="B5:AC6"/>
    <mergeCell ref="AC8:AC9"/>
    <mergeCell ref="A10:T10"/>
    <mergeCell ref="A8:Q9"/>
    <mergeCell ref="R8:T9"/>
    <mergeCell ref="U8:U9"/>
    <mergeCell ref="V8:V9"/>
    <mergeCell ref="W8:W9"/>
    <mergeCell ref="X8:X9"/>
    <mergeCell ref="A16:T16"/>
    <mergeCell ref="Y8:Y9"/>
    <mergeCell ref="Z8:Z9"/>
    <mergeCell ref="AA8:AA9"/>
    <mergeCell ref="AB8:AB9"/>
    <mergeCell ref="A11:T11"/>
    <mergeCell ref="A12:T12"/>
    <mergeCell ref="A13:T13"/>
    <mergeCell ref="A14:T14"/>
    <mergeCell ref="A15:T15"/>
    <mergeCell ref="A24:T24"/>
    <mergeCell ref="A17:T17"/>
    <mergeCell ref="A18:T18"/>
    <mergeCell ref="A19:B19"/>
    <mergeCell ref="C19:Q19"/>
    <mergeCell ref="R19:T19"/>
    <mergeCell ref="A20:B20"/>
    <mergeCell ref="C20:Q20"/>
    <mergeCell ref="R20:T20"/>
    <mergeCell ref="A21:B21"/>
    <mergeCell ref="C21:Q21"/>
    <mergeCell ref="R21:T21"/>
    <mergeCell ref="A22:T22"/>
    <mergeCell ref="A23:T23"/>
    <mergeCell ref="A25:T25"/>
    <mergeCell ref="A26:T26"/>
    <mergeCell ref="A27:T27"/>
    <mergeCell ref="A28:B28"/>
    <mergeCell ref="C28:Q28"/>
    <mergeCell ref="R28:T28"/>
    <mergeCell ref="A29:B29"/>
    <mergeCell ref="C29:Q29"/>
    <mergeCell ref="R29:T29"/>
    <mergeCell ref="A30:B30"/>
    <mergeCell ref="C30:Q30"/>
    <mergeCell ref="R30:T30"/>
    <mergeCell ref="A31:B31"/>
    <mergeCell ref="C31:Q31"/>
    <mergeCell ref="R31:T31"/>
    <mergeCell ref="A32:B32"/>
    <mergeCell ref="C32:Q32"/>
    <mergeCell ref="R32:T32"/>
    <mergeCell ref="A33:B33"/>
    <mergeCell ref="C33:Q33"/>
    <mergeCell ref="R33:T33"/>
    <mergeCell ref="A34:B34"/>
    <mergeCell ref="C34:Q34"/>
    <mergeCell ref="R34:T34"/>
    <mergeCell ref="A35:B35"/>
    <mergeCell ref="C35:Q35"/>
    <mergeCell ref="R35:T35"/>
    <mergeCell ref="A36:B36"/>
    <mergeCell ref="C36:Q36"/>
    <mergeCell ref="R36:T36"/>
    <mergeCell ref="A37:B37"/>
    <mergeCell ref="C37:Q37"/>
    <mergeCell ref="R37:T37"/>
    <mergeCell ref="A38:B38"/>
    <mergeCell ref="C38:Q38"/>
    <mergeCell ref="R38:T38"/>
    <mergeCell ref="A46:T46"/>
    <mergeCell ref="A39:B39"/>
    <mergeCell ref="C39:Q39"/>
    <mergeCell ref="R39:T39"/>
    <mergeCell ref="A40:B40"/>
    <mergeCell ref="C40:Q40"/>
    <mergeCell ref="R40:T40"/>
    <mergeCell ref="A41:X41"/>
    <mergeCell ref="A42:T42"/>
    <mergeCell ref="A43:T43"/>
    <mergeCell ref="A44:T44"/>
    <mergeCell ref="A45:T45"/>
  </mergeCells>
  <pageMargins left="0.74803149606299213" right="0.74803149606299213" top="0.98425196850393704" bottom="0.98425196850393704" header="0.51181102362204722" footer="0.51181102362204722"/>
  <pageSetup paperSize="9" orientation="landscape" r:id="rId1"/>
  <rowBreaks count="1" manualBreakCount="1">
    <brk id="24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Zal_1_WPF_wg_przeplywow</vt:lpstr>
      <vt:lpstr>Zał.2 Wykaz przedsięwzięć</vt:lpstr>
      <vt:lpstr>Zal_1_WPF_wg_przeplywow!Obszar_wydruku</vt:lpstr>
      <vt:lpstr>Zal_1_WPF_wg_przeplywow!Tytuły_wydruku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2013-02-15T08:27:32Z</cp:lastPrinted>
  <dcterms:created xsi:type="dcterms:W3CDTF">2013-02-14T13:44:28Z</dcterms:created>
  <dcterms:modified xsi:type="dcterms:W3CDTF">2013-02-15T09:23:29Z</dcterms:modified>
</cp:coreProperties>
</file>